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V:\DQPI_COMMUN\OMEDIT\01_Organisation\01_Programmes de travail\2026\PROJET UO PHARMA\"/>
    </mc:Choice>
  </mc:AlternateContent>
  <xr:revisionPtr revIDLastSave="0" documentId="8_{05C69BB4-116E-43B2-B061-5487640B3B7D}" xr6:coauthVersionLast="47" xr6:coauthVersionMax="47" xr10:uidLastSave="{00000000-0000-0000-0000-000000000000}"/>
  <bookViews>
    <workbookView xWindow="28680" yWindow="-10635" windowWidth="29040" windowHeight="15720" xr2:uid="{253141C5-F72D-4D4C-B700-88AEB4373DE1}"/>
  </bookViews>
  <sheets>
    <sheet name="Calcul UO" sheetId="5" r:id="rId1"/>
  </sheets>
  <externalReferences>
    <externalReference r:id="rId2"/>
  </externalReferences>
  <definedNames>
    <definedName name="Donnee1" localSheetId="0">'Calcul UO'!#REF!</definedName>
    <definedName name="Donnee1">#REF!</definedName>
    <definedName name="Donnee10" localSheetId="0">'Calcul UO'!#REF!</definedName>
    <definedName name="Donnee10">#REF!</definedName>
    <definedName name="Donnee11" localSheetId="0">'Calcul UO'!#REF!</definedName>
    <definedName name="Donnee11">#REF!</definedName>
    <definedName name="Donnee12" localSheetId="0">'Calcul UO'!#REF!</definedName>
    <definedName name="Donnee12">#REF!</definedName>
    <definedName name="Donnee13" localSheetId="0">'Calcul UO'!#REF!</definedName>
    <definedName name="Donnee13">#REF!</definedName>
    <definedName name="Donnee14" localSheetId="0">'Calcul UO'!#REF!</definedName>
    <definedName name="Donnee14">#REF!</definedName>
    <definedName name="Donnee2" localSheetId="0">'Calcul UO'!#REF!</definedName>
    <definedName name="Donnee2">#REF!</definedName>
    <definedName name="Donnee2_1" localSheetId="0">'Calcul UO'!#REF!</definedName>
    <definedName name="Donnee2_1">#REF!</definedName>
    <definedName name="Donnee2_2" localSheetId="0">'Calcul UO'!#REF!</definedName>
    <definedName name="Donnee2_2">#REF!</definedName>
    <definedName name="Donnee2_3" localSheetId="0">'Calcul UO'!#REF!</definedName>
    <definedName name="Donnee2_3">#REF!</definedName>
    <definedName name="Donnee2_4" localSheetId="0">'Calcul UO'!#REF!</definedName>
    <definedName name="Donnee2_4">#REF!</definedName>
    <definedName name="Donnee2_5" localSheetId="0">'Calcul UO'!#REF!</definedName>
    <definedName name="Donnee2_5">#REF!</definedName>
    <definedName name="Donnee3" localSheetId="0">'Calcul UO'!#REF!</definedName>
    <definedName name="Donnee3">#REF!</definedName>
    <definedName name="Donnee4" localSheetId="0">'Calcul UO'!#REF!</definedName>
    <definedName name="Donnee4">#REF!</definedName>
    <definedName name="Donnee5" localSheetId="0">'Calcul UO'!#REF!</definedName>
    <definedName name="Donnee5">#REF!</definedName>
    <definedName name="Donnee6" localSheetId="0">'Calcul UO'!#REF!</definedName>
    <definedName name="Donnee6">#REF!</definedName>
    <definedName name="Donnee6_1" localSheetId="0">'Calcul UO'!#REF!</definedName>
    <definedName name="Donnee6_1">#REF!</definedName>
    <definedName name="Donnee7" localSheetId="0">'Calcul UO'!#REF!</definedName>
    <definedName name="Donnee7">#REF!</definedName>
    <definedName name="Donnee8" localSheetId="0">'Calcul UO'!#REF!</definedName>
    <definedName name="Donnee8">#REF!</definedName>
    <definedName name="Donnee9" localSheetId="0">'Calcul UO'!#REF!</definedName>
    <definedName name="Donnee9">#REF!</definedName>
    <definedName name="test" localSheetId="0">'Calcul UO'!#REF!</definedName>
    <definedName name="test">#REF!</definedName>
    <definedName name="TypeEtablissement">[1]!Tableau1[Type d''établissement]</definedName>
    <definedName name="_xlnm.Print_Area" localSheetId="0">'Calcul UO'!$A$5:$B$175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79" i="5" l="1"/>
  <c r="N156" i="5" l="1"/>
  <c r="N102" i="5"/>
  <c r="N36" i="5"/>
  <c r="U176" i="5"/>
  <c r="V165" i="5"/>
  <c r="L174" i="5"/>
  <c r="N174" i="5" s="1"/>
  <c r="L171" i="5"/>
  <c r="N171" i="5" s="1"/>
  <c r="L153" i="5"/>
  <c r="N153" i="5" s="1"/>
  <c r="L150" i="5"/>
  <c r="N150" i="5" s="1"/>
  <c r="L148" i="5"/>
  <c r="N148" i="5" s="1"/>
  <c r="L145" i="5"/>
  <c r="N145" i="5" s="1"/>
  <c r="L143" i="5"/>
  <c r="N143" i="5" s="1"/>
  <c r="L140" i="5"/>
  <c r="N140" i="5" s="1"/>
  <c r="L138" i="5"/>
  <c r="N138" i="5" s="1"/>
  <c r="L135" i="5"/>
  <c r="N135" i="5" s="1"/>
  <c r="L132" i="5"/>
  <c r="N132" i="5" s="1"/>
  <c r="L130" i="5"/>
  <c r="N130" i="5" s="1"/>
  <c r="L128" i="5"/>
  <c r="N128" i="5" s="1"/>
  <c r="L126" i="5"/>
  <c r="N126" i="5" s="1"/>
  <c r="L124" i="5"/>
  <c r="N124" i="5" s="1"/>
  <c r="L122" i="5"/>
  <c r="N122" i="5" s="1"/>
  <c r="L119" i="5"/>
  <c r="N119" i="5" s="1"/>
  <c r="L117" i="5"/>
  <c r="N117" i="5" s="1"/>
  <c r="L115" i="5"/>
  <c r="N115" i="5" s="1"/>
  <c r="L113" i="5"/>
  <c r="N113" i="5" s="1"/>
  <c r="L111" i="5"/>
  <c r="N111" i="5" s="1"/>
  <c r="L109" i="5"/>
  <c r="N109" i="5" s="1"/>
  <c r="L107" i="5"/>
  <c r="N107" i="5" s="1"/>
  <c r="L100" i="5"/>
  <c r="N100" i="5" s="1"/>
  <c r="L97" i="5"/>
  <c r="N97" i="5" s="1"/>
  <c r="L95" i="5"/>
  <c r="N95" i="5" s="1"/>
  <c r="L93" i="5"/>
  <c r="N93" i="5" s="1"/>
  <c r="L90" i="5"/>
  <c r="N90" i="5" s="1"/>
  <c r="L89" i="5"/>
  <c r="N89" i="5" s="1"/>
  <c r="L88" i="5"/>
  <c r="N88" i="5" s="1"/>
  <c r="L87" i="5"/>
  <c r="N87" i="5" s="1"/>
  <c r="L83" i="5"/>
  <c r="N83" i="5" s="1"/>
  <c r="L82" i="5"/>
  <c r="N82" i="5" s="1"/>
  <c r="L81" i="5"/>
  <c r="N81" i="5" s="1"/>
  <c r="L80" i="5"/>
  <c r="N80" i="5" s="1"/>
  <c r="L75" i="5"/>
  <c r="N75" i="5" s="1"/>
  <c r="L73" i="5"/>
  <c r="N73" i="5" s="1"/>
  <c r="L71" i="5"/>
  <c r="N71" i="5" s="1"/>
  <c r="L69" i="5"/>
  <c r="N69" i="5" s="1"/>
  <c r="L66" i="5"/>
  <c r="N66" i="5" s="1"/>
  <c r="L63" i="5"/>
  <c r="N63" i="5" s="1"/>
  <c r="L61" i="5"/>
  <c r="N61" i="5" s="1"/>
  <c r="L58" i="5"/>
  <c r="N58" i="5" s="1"/>
  <c r="L56" i="5"/>
  <c r="N56" i="5" s="1"/>
  <c r="L53" i="5"/>
  <c r="N53" i="5" s="1"/>
  <c r="L51" i="5"/>
  <c r="N51" i="5" s="1"/>
  <c r="L48" i="5"/>
  <c r="N48" i="5" s="1"/>
  <c r="L45" i="5"/>
  <c r="N45" i="5" s="1"/>
  <c r="L42" i="5"/>
  <c r="N42" i="5" s="1"/>
  <c r="L33" i="5"/>
  <c r="N33" i="5" s="1"/>
  <c r="H163" i="5"/>
  <c r="N163" i="5" s="1"/>
  <c r="H156" i="5"/>
  <c r="H102" i="5"/>
  <c r="H36" i="5"/>
  <c r="H24" i="5"/>
  <c r="N24" i="5" s="1"/>
  <c r="L22" i="5"/>
  <c r="N22" i="5" s="1"/>
  <c r="L19" i="5"/>
  <c r="N19" i="5" s="1"/>
  <c r="L16" i="5"/>
  <c r="N16" i="5" s="1"/>
  <c r="L14" i="5"/>
  <c r="N14" i="5" s="1"/>
  <c r="L12" i="5"/>
  <c r="L10" i="5"/>
  <c r="N10" i="5" s="1"/>
  <c r="L8" i="5"/>
  <c r="L6" i="5"/>
  <c r="N6" i="5" s="1"/>
  <c r="N12" i="5"/>
  <c r="N8" i="5"/>
  <c r="Y27" i="5"/>
  <c r="Y28" i="5"/>
  <c r="Y29" i="5"/>
  <c r="Y30" i="5"/>
  <c r="Y31" i="5"/>
  <c r="Y26" i="5"/>
  <c r="Y39" i="5"/>
  <c r="Y38" i="5"/>
  <c r="Y104" i="5"/>
  <c r="Y105" i="5"/>
  <c r="Y166" i="5"/>
  <c r="Y167" i="5"/>
  <c r="Y165" i="5"/>
  <c r="Y160" i="5"/>
  <c r="Y158" i="5"/>
  <c r="Y159" i="5"/>
  <c r="Y156" i="5"/>
  <c r="V175" i="5"/>
  <c r="V158" i="5"/>
  <c r="V104" i="5"/>
  <c r="V38" i="5"/>
  <c r="V26" i="5"/>
  <c r="X69" i="5"/>
  <c r="X71" i="5"/>
  <c r="Y71" i="5"/>
  <c r="Y69" i="5"/>
  <c r="Y90" i="5"/>
  <c r="Y89" i="5"/>
  <c r="Y88" i="5"/>
  <c r="Y87" i="5"/>
  <c r="Y83" i="5"/>
  <c r="Y82" i="5"/>
  <c r="Y81" i="5"/>
  <c r="Y80" i="5"/>
  <c r="X90" i="5"/>
  <c r="X89" i="5"/>
  <c r="X88" i="5"/>
  <c r="X87" i="5"/>
  <c r="X83" i="5"/>
  <c r="X82" i="5"/>
  <c r="X81" i="5"/>
  <c r="X80" i="5"/>
  <c r="Y73" i="5"/>
  <c r="V176" i="5" l="1"/>
  <c r="O163" i="5" s="1"/>
  <c r="Y163" i="5"/>
  <c r="Y102" i="5"/>
  <c r="Y36" i="5"/>
  <c r="Y24" i="5"/>
  <c r="Y6" i="5"/>
  <c r="X24" i="5"/>
  <c r="L30" i="5" l="1"/>
  <c r="L105" i="5"/>
  <c r="L29" i="5"/>
  <c r="L28" i="5"/>
  <c r="L27" i="5"/>
  <c r="L26" i="5"/>
  <c r="L39" i="5"/>
  <c r="L38" i="5"/>
  <c r="L104" i="5"/>
  <c r="L160" i="5"/>
  <c r="L159" i="5"/>
  <c r="L158" i="5"/>
  <c r="L167" i="5"/>
  <c r="L31" i="5"/>
  <c r="L165" i="5"/>
  <c r="L166" i="5"/>
  <c r="Q24" i="5"/>
  <c r="Q163" i="5"/>
  <c r="P167" i="5"/>
  <c r="O167" i="5"/>
  <c r="O165" i="5"/>
  <c r="P159" i="5"/>
  <c r="O159" i="5"/>
  <c r="O36" i="5"/>
  <c r="J37" i="5" s="1"/>
  <c r="P158" i="5"/>
  <c r="P31" i="5"/>
  <c r="P27" i="5"/>
  <c r="P26" i="5"/>
  <c r="P166" i="5"/>
  <c r="O166" i="5"/>
  <c r="P165" i="5"/>
  <c r="P102" i="5"/>
  <c r="O29" i="5"/>
  <c r="P36" i="5"/>
  <c r="O158" i="5"/>
  <c r="P30" i="5"/>
  <c r="P28" i="5"/>
  <c r="P156" i="5"/>
  <c r="P29" i="5"/>
  <c r="O156" i="5"/>
  <c r="J157" i="5" s="1"/>
  <c r="P105" i="5"/>
  <c r="O105" i="5"/>
  <c r="P104" i="5"/>
  <c r="P24" i="5"/>
  <c r="O104" i="5"/>
  <c r="O31" i="5"/>
  <c r="O30" i="5"/>
  <c r="O102" i="5"/>
  <c r="J103" i="5" s="1"/>
  <c r="P163" i="5"/>
  <c r="P39" i="5"/>
  <c r="O28" i="5"/>
  <c r="J164" i="5"/>
  <c r="O39" i="5"/>
  <c r="O27" i="5"/>
  <c r="P160" i="5"/>
  <c r="P38" i="5"/>
  <c r="O26" i="5"/>
  <c r="O160" i="5"/>
  <c r="O38" i="5"/>
  <c r="O24" i="5"/>
  <c r="J25" i="5" s="1"/>
  <c r="Y174" i="5"/>
  <c r="Y171" i="5"/>
  <c r="Y153" i="5"/>
  <c r="Y150" i="5"/>
  <c r="Y148" i="5"/>
  <c r="Y145" i="5"/>
  <c r="Y143" i="5"/>
  <c r="Y140" i="5"/>
  <c r="Y138" i="5"/>
  <c r="Y135" i="5"/>
  <c r="Y132" i="5"/>
  <c r="Y130" i="5"/>
  <c r="Y128" i="5"/>
  <c r="Y126" i="5"/>
  <c r="Y124" i="5"/>
  <c r="Y122" i="5"/>
  <c r="Y119" i="5"/>
  <c r="Y117" i="5"/>
  <c r="Y115" i="5"/>
  <c r="Y113" i="5"/>
  <c r="Y111" i="5"/>
  <c r="Y109" i="5"/>
  <c r="Y107" i="5"/>
  <c r="Y100" i="5"/>
  <c r="Y97" i="5"/>
  <c r="Y95" i="5"/>
  <c r="Y93" i="5"/>
  <c r="Y75" i="5"/>
  <c r="Y66" i="5"/>
  <c r="Y63" i="5"/>
  <c r="Y61" i="5"/>
  <c r="Y58" i="5"/>
  <c r="Y56" i="5"/>
  <c r="Y53" i="5"/>
  <c r="Y51" i="5"/>
  <c r="Y48" i="5"/>
  <c r="Y45" i="5"/>
  <c r="Y42" i="5"/>
  <c r="Y33" i="5"/>
  <c r="Y22" i="5"/>
  <c r="Y19" i="5"/>
  <c r="Y16" i="5"/>
  <c r="Y14" i="5"/>
  <c r="Y12" i="5"/>
  <c r="Y10" i="5"/>
  <c r="Y8" i="5"/>
  <c r="X174" i="5"/>
  <c r="X171" i="5"/>
  <c r="X163" i="5"/>
  <c r="X156" i="5"/>
  <c r="X153" i="5"/>
  <c r="X150" i="5"/>
  <c r="X148" i="5"/>
  <c r="X145" i="5"/>
  <c r="X143" i="5"/>
  <c r="X140" i="5"/>
  <c r="X138" i="5"/>
  <c r="X135" i="5"/>
  <c r="X132" i="5"/>
  <c r="X130" i="5"/>
  <c r="X128" i="5"/>
  <c r="X126" i="5"/>
  <c r="X124" i="5"/>
  <c r="X122" i="5"/>
  <c r="X119" i="5"/>
  <c r="X117" i="5"/>
  <c r="X115" i="5"/>
  <c r="X113" i="5"/>
  <c r="X111" i="5"/>
  <c r="X109" i="5"/>
  <c r="X107" i="5"/>
  <c r="X102" i="5"/>
  <c r="X100" i="5"/>
  <c r="X97" i="5"/>
  <c r="X95" i="5"/>
  <c r="X93" i="5"/>
  <c r="X75" i="5"/>
  <c r="X73" i="5"/>
  <c r="X66" i="5"/>
  <c r="X63" i="5"/>
  <c r="X61" i="5"/>
  <c r="X58" i="5"/>
  <c r="X56" i="5"/>
  <c r="X53" i="5"/>
  <c r="X51" i="5"/>
  <c r="X48" i="5"/>
  <c r="X45" i="5"/>
  <c r="X42" i="5"/>
  <c r="X36" i="5"/>
  <c r="X33" i="5"/>
  <c r="X22" i="5"/>
  <c r="X19" i="5"/>
  <c r="X16" i="5"/>
  <c r="X14" i="5"/>
  <c r="X12" i="5"/>
  <c r="X10" i="5"/>
  <c r="X8" i="5"/>
  <c r="X6" i="5"/>
  <c r="Y176" i="5" l="1"/>
  <c r="X176" i="5"/>
  <c r="U165" i="5"/>
  <c r="U26" i="5"/>
  <c r="S24" i="5" s="1"/>
  <c r="Q90" i="5"/>
  <c r="S90" i="5" s="1"/>
  <c r="Q89" i="5"/>
  <c r="S89" i="5" s="1"/>
  <c r="Q88" i="5"/>
  <c r="S88" i="5" s="1"/>
  <c r="Q87" i="5"/>
  <c r="S87" i="5" s="1"/>
  <c r="Q83" i="5"/>
  <c r="S83" i="5" s="1"/>
  <c r="Q82" i="5"/>
  <c r="S82" i="5" s="1"/>
  <c r="Q81" i="5"/>
  <c r="S81" i="5" s="1"/>
  <c r="Q80" i="5"/>
  <c r="S80" i="5" s="1"/>
  <c r="Q73" i="5"/>
  <c r="S73" i="5" s="1"/>
  <c r="Q71" i="5"/>
  <c r="S71" i="5" s="1"/>
  <c r="Q69" i="5"/>
  <c r="S69" i="5" s="1"/>
  <c r="S163" i="5" l="1"/>
  <c r="Q171" i="5"/>
  <c r="Q174" i="5"/>
  <c r="U158" i="5" l="1"/>
  <c r="S156" i="5" s="1"/>
  <c r="U38" i="5"/>
  <c r="S174" i="5"/>
  <c r="S171" i="5"/>
  <c r="Q156" i="5"/>
  <c r="Q153" i="5"/>
  <c r="S153" i="5" s="1"/>
  <c r="Q150" i="5"/>
  <c r="S150" i="5" s="1"/>
  <c r="Q148" i="5"/>
  <c r="S148" i="5" s="1"/>
  <c r="Q145" i="5"/>
  <c r="S145" i="5" s="1"/>
  <c r="Q143" i="5"/>
  <c r="S143" i="5" s="1"/>
  <c r="Q140" i="5"/>
  <c r="S140" i="5" s="1"/>
  <c r="Q138" i="5"/>
  <c r="S138" i="5" s="1"/>
  <c r="Q135" i="5"/>
  <c r="S135" i="5" s="1"/>
  <c r="Q132" i="5"/>
  <c r="S132" i="5" s="1"/>
  <c r="Q130" i="5"/>
  <c r="S130" i="5" s="1"/>
  <c r="Q128" i="5"/>
  <c r="S128" i="5" s="1"/>
  <c r="Q126" i="5"/>
  <c r="S126" i="5" s="1"/>
  <c r="Q124" i="5"/>
  <c r="S124" i="5" s="1"/>
  <c r="Q122" i="5"/>
  <c r="S122" i="5" s="1"/>
  <c r="Q119" i="5"/>
  <c r="S119" i="5" s="1"/>
  <c r="Q117" i="5"/>
  <c r="S117" i="5" s="1"/>
  <c r="Q115" i="5"/>
  <c r="S115" i="5" s="1"/>
  <c r="Q113" i="5"/>
  <c r="S113" i="5" s="1"/>
  <c r="Q111" i="5"/>
  <c r="S111" i="5" s="1"/>
  <c r="Q109" i="5"/>
  <c r="S109" i="5" s="1"/>
  <c r="Q107" i="5"/>
  <c r="S107" i="5" s="1"/>
  <c r="Q102" i="5"/>
  <c r="Q100" i="5"/>
  <c r="S100" i="5" s="1"/>
  <c r="Q97" i="5"/>
  <c r="S97" i="5" s="1"/>
  <c r="Q95" i="5"/>
  <c r="S95" i="5" s="1"/>
  <c r="Q93" i="5"/>
  <c r="S93" i="5" s="1"/>
  <c r="Q75" i="5"/>
  <c r="S75" i="5" s="1"/>
  <c r="Q66" i="5"/>
  <c r="S66" i="5" s="1"/>
  <c r="Q63" i="5"/>
  <c r="S63" i="5" s="1"/>
  <c r="Q61" i="5"/>
  <c r="S61" i="5" s="1"/>
  <c r="Q58" i="5"/>
  <c r="S58" i="5" s="1"/>
  <c r="Q56" i="5"/>
  <c r="S56" i="5" s="1"/>
  <c r="Q53" i="5"/>
  <c r="S53" i="5" s="1"/>
  <c r="Q51" i="5"/>
  <c r="S51" i="5" s="1"/>
  <c r="Q48" i="5"/>
  <c r="S48" i="5" s="1"/>
  <c r="Q45" i="5"/>
  <c r="S45" i="5" s="1"/>
  <c r="Q42" i="5"/>
  <c r="S42" i="5" s="1"/>
  <c r="Q36" i="5"/>
  <c r="Q33" i="5"/>
  <c r="S33" i="5" s="1"/>
  <c r="Q22" i="5"/>
  <c r="S22" i="5" s="1"/>
  <c r="Q19" i="5"/>
  <c r="S19" i="5" s="1"/>
  <c r="Q16" i="5"/>
  <c r="S16" i="5" s="1"/>
  <c r="Q14" i="5"/>
  <c r="S14" i="5" s="1"/>
  <c r="Q12" i="5"/>
  <c r="S12" i="5" s="1"/>
  <c r="Q10" i="5"/>
  <c r="S10" i="5" s="1"/>
  <c r="Q8" i="5"/>
  <c r="Q6" i="5"/>
  <c r="S8" i="5" l="1"/>
  <c r="S6" i="5"/>
  <c r="U104" i="5"/>
  <c r="S102" i="5" s="1"/>
  <c r="S36" i="5"/>
  <c r="S176" i="5" l="1"/>
  <c r="L179" i="5"/>
</calcChain>
</file>

<file path=xl/sharedStrings.xml><?xml version="1.0" encoding="utf-8"?>
<sst xmlns="http://schemas.openxmlformats.org/spreadsheetml/2006/main" count="145" uniqueCount="139">
  <si>
    <t>N°</t>
  </si>
  <si>
    <t xml:space="preserve">Données </t>
  </si>
  <si>
    <t xml:space="preserve">Coefficient </t>
  </si>
  <si>
    <t>Gestion des approvisionnements</t>
  </si>
  <si>
    <t xml:space="preserve">Nombre de lignes de commande de médicaments et solutés </t>
  </si>
  <si>
    <t xml:space="preserve">Nombre total de lignes de commande DMS, hors DMI </t>
  </si>
  <si>
    <t>Nombre de lignes de commandes de produits de santé non stockés à la PUI</t>
  </si>
  <si>
    <t>Nombre de changements de produit/fournisseur pour cause de rupture (sur une année)</t>
  </si>
  <si>
    <t xml:space="preserve">Délivrance globale ou reglobalisée (hors DMI) </t>
  </si>
  <si>
    <t xml:space="preserve">Nombre de lignes de dispensation à délivrance globale de produits de santé (hors DMI) délivrées </t>
  </si>
  <si>
    <t>Délivrance nominative (hors DMI)</t>
  </si>
  <si>
    <t>Nombre de lignes de délivrance de médicaments délivrés nominativement (déclinées par fréquence : journalière/bi-hebdomadaire/hebdomadaire/bimensuelle/mensuelle)</t>
  </si>
  <si>
    <t>Nombre de lignes de délivrance nominative de médicaments avec suivi spécifique (stupéfiant, anti-infectieux, Médicament Dérivé du Sang, Médicament Onéreux en sus GHS, PASS)</t>
  </si>
  <si>
    <t>Stupéfiant (incluant ceux hors GHS)</t>
  </si>
  <si>
    <t xml:space="preserve">Anti-infectieux </t>
  </si>
  <si>
    <t xml:space="preserve">Médicament Dérivé du Sang, hors rétrocession (incluant ceux hors GHS) </t>
  </si>
  <si>
    <t>Médicament Onéreux en sus GHS, hors MDS, hors anti-infectieux, hors stupéfiants</t>
  </si>
  <si>
    <t xml:space="preserve">PASS, hors médicaments rétrocédés </t>
  </si>
  <si>
    <t xml:space="preserve">Nombre de lignes de délivrance nominative de DMS, hors DMI, hors ostéosynthèse </t>
  </si>
  <si>
    <t xml:space="preserve">Délivrance globale, reglobalisée ou nominative des DMI </t>
  </si>
  <si>
    <t>Nombre de lignes de délivrance de DMI</t>
  </si>
  <si>
    <t>DMI, hors ostéosynthèse</t>
  </si>
  <si>
    <t xml:space="preserve">Ostéosynthèse si traçabilité par la PUI </t>
  </si>
  <si>
    <t xml:space="preserve">Délivrance des fluides médicaux </t>
  </si>
  <si>
    <t xml:space="preserve">Nombre de bouteilles délivrées  </t>
  </si>
  <si>
    <t xml:space="preserve">Rétrocession </t>
  </si>
  <si>
    <t xml:space="preserve">Nombre d'ordonnances ayant donné lieu à une dispensation en rétrocession </t>
  </si>
  <si>
    <t>Dispositif ATU</t>
  </si>
  <si>
    <t xml:space="preserve">Analyse pharmaceutique de l'ordonnance, validation et intervention pharmaceutique </t>
  </si>
  <si>
    <t>Nombre de prescriptions analysées</t>
  </si>
  <si>
    <t>Nombre d’interventions pharmaceutiques réalisées</t>
  </si>
  <si>
    <t xml:space="preserve">Conciliation médicamenteuse réalisée par la PUI </t>
  </si>
  <si>
    <t>Nombre de patients conciliés à l’admission</t>
  </si>
  <si>
    <t>Nombre de patients conciliés à la sortie ou lors d’un transfert</t>
  </si>
  <si>
    <t>Entretiens pharmaceutiques</t>
  </si>
  <si>
    <t xml:space="preserve">Nombre d'entretiens pharmaceutiques, hors ETP </t>
  </si>
  <si>
    <t>Nombre de séances d'ETP</t>
  </si>
  <si>
    <t xml:space="preserve">Avis pharmaceutiques </t>
  </si>
  <si>
    <t>Nombre d'avis pharmaceutiques</t>
  </si>
  <si>
    <t>Sur étiquetage et reconditionnement (médicaments et DM)</t>
  </si>
  <si>
    <t xml:space="preserve">Préparations stériles de médicaments </t>
  </si>
  <si>
    <t>Chimiothérapies</t>
  </si>
  <si>
    <t xml:space="preserve">Biothérapies </t>
  </si>
  <si>
    <t>Nutrition parentérale</t>
  </si>
  <si>
    <t xml:space="preserve">Autres types de préparations stériles </t>
  </si>
  <si>
    <t xml:space="preserve">Nombre de contrôles physico-chimiques (dont galéniques) et microbiologiques </t>
  </si>
  <si>
    <t>26.1</t>
  </si>
  <si>
    <t>26.3</t>
  </si>
  <si>
    <t>Préparations non stériles</t>
  </si>
  <si>
    <t>Nombre de contrôles de préparations non stériles</t>
  </si>
  <si>
    <t>Nombre de préparations hospitalières non stériles en unité</t>
  </si>
  <si>
    <t>Nombre de préparations magistrales non stériles en unité</t>
  </si>
  <si>
    <t xml:space="preserve">Radiopharmacie </t>
  </si>
  <si>
    <t xml:space="preserve">Nombre de préparations et médicaments prêts à l'emploi et non expérimentaux pour TEP </t>
  </si>
  <si>
    <t xml:space="preserve">Nombre de préparations et médicaments prêts à l'emploi et non expérimentaux pour TEMP </t>
  </si>
  <si>
    <t>Nombre de préparations non expérimentales pour TEMP</t>
  </si>
  <si>
    <t>Nombre de médicaments prêts à l'emploi non expérimentaux pour TEMP</t>
  </si>
  <si>
    <t>Nombre de préparations, médicaments prêts à l'emploi et dispositifs médicaux thérapeutiques non expérimentaux</t>
  </si>
  <si>
    <t>Nombre de marquages cellulaires radio-isotopiques</t>
  </si>
  <si>
    <t xml:space="preserve">Nombre de délivrances individuelles nominatives non expérimentales TEMP </t>
  </si>
  <si>
    <t>Nombre de délivrances individuelles nominatives non expérimentales TEP</t>
  </si>
  <si>
    <t>Nombre de délivrances individuelles nominatives thérapeutiques non expérimentales</t>
  </si>
  <si>
    <t>Nombre de préparations radiopharmaceutiques et éluats de générateurs contrôlés</t>
  </si>
  <si>
    <t>Nombre de lignes de commandes si réalisées par l’unité de radiopharmacie</t>
  </si>
  <si>
    <t xml:space="preserve">Essais cliniques - Recherche impliquant la personne humaine </t>
  </si>
  <si>
    <t>Nombre de préparations stériles (en unité) pour essai clinique</t>
  </si>
  <si>
    <t>Nombre de préparations non stériles (en unité) pour essai clinique</t>
  </si>
  <si>
    <t xml:space="preserve">Nombre d'essais cliniques de produits de santé ouverts et actifs (incluant investigation et/ou promotion) </t>
  </si>
  <si>
    <t>Nombre d'essais cliniques de produits de santé en tant que promoteur</t>
  </si>
  <si>
    <t>Nombre d'essais cliniques de produits de santé où la PUI est en charge de la fabrication en tant que promoteur</t>
  </si>
  <si>
    <t>Visite de services et/ou d'armoires</t>
  </si>
  <si>
    <t>Nombre d'audits de la qualité du stockage pharmaceutique dans les unités de soins</t>
  </si>
  <si>
    <t xml:space="preserve">Gestion des achats </t>
  </si>
  <si>
    <t xml:space="preserve">Nombre de lots (établissements publics) ou de marchés (établissements privés) pour lesquels la pharmacie a contribué à l'expression du besoin </t>
  </si>
  <si>
    <t>Nombre de lots (établissements publics) ou de marchés (établissements privés) pour lesquels la pharmacie a contribué aux évaluations des performances produits et/ou fournisseurs (pour les établissements publics)</t>
  </si>
  <si>
    <t>Gestion de la facturation</t>
  </si>
  <si>
    <t xml:space="preserve">Nombre de factures fournisseur validées pour liquidation (si la validation est faite par la pharmacie) </t>
  </si>
  <si>
    <t xml:space="preserve">Nombre de factures patient pour des traitements intercurrents (pour les établissements privés) </t>
  </si>
  <si>
    <t xml:space="preserve">Nombre d'évènements indésirables (EI) analysés par le pharmacien </t>
  </si>
  <si>
    <t xml:space="preserve">Nombre de participations à des réunions pluridisciplinaires (type CREX, revue de mortalité et de morbidité (RMM) ou revue des erreurs liées aux médicaments et DM (REMED)) </t>
  </si>
  <si>
    <t>Vigilance</t>
  </si>
  <si>
    <t>Nombre de retraits de lot</t>
  </si>
  <si>
    <t>Management</t>
  </si>
  <si>
    <t>Nombre d'entretiens réalisés par catégorie professionnelle</t>
  </si>
  <si>
    <t xml:space="preserve">Personnel médical (incluant les internes) </t>
  </si>
  <si>
    <t>Personnel non médical</t>
  </si>
  <si>
    <t xml:space="preserve">Autre </t>
  </si>
  <si>
    <t>Formation/habilitation du personnel</t>
  </si>
  <si>
    <t xml:space="preserve">Nombre d'heures de formation dispensées au sein de l'établissement </t>
  </si>
  <si>
    <t>55.1</t>
  </si>
  <si>
    <t>55.2</t>
  </si>
  <si>
    <t>55.3</t>
  </si>
  <si>
    <t>Autre</t>
  </si>
  <si>
    <t>Comitologie</t>
  </si>
  <si>
    <t>Engagements universitaires</t>
  </si>
  <si>
    <t>Nombre de thèses d’exercice ou mémoires de DES ou autres mémoires et nombre M1R M2R soutenus sur la période</t>
  </si>
  <si>
    <t>9.1</t>
  </si>
  <si>
    <t>9.2</t>
  </si>
  <si>
    <t>9.3</t>
  </si>
  <si>
    <t>9.4</t>
  </si>
  <si>
    <t>9.5</t>
  </si>
  <si>
    <t>9.6</t>
  </si>
  <si>
    <t>11.1</t>
  </si>
  <si>
    <t>11.2</t>
  </si>
  <si>
    <t>26.2</t>
  </si>
  <si>
    <t>27.1</t>
  </si>
  <si>
    <t>27.3</t>
  </si>
  <si>
    <t>32.1</t>
  </si>
  <si>
    <t>32.2</t>
  </si>
  <si>
    <t xml:space="preserve">Valeur </t>
  </si>
  <si>
    <t xml:space="preserve">UO simplifiée </t>
  </si>
  <si>
    <t>54.1</t>
  </si>
  <si>
    <t>54.2</t>
  </si>
  <si>
    <t>54.3</t>
  </si>
  <si>
    <t xml:space="preserve">UO détaillée </t>
  </si>
  <si>
    <t xml:space="preserve">Calcul UO simplifiée </t>
  </si>
  <si>
    <t>Calcul UO détaillée</t>
  </si>
  <si>
    <t>Nombre de réunions (groupes, instances ou commissions), hors PUI, auxquelles siège un membre de la PUI</t>
  </si>
  <si>
    <t xml:space="preserve">Evènements indésirables et CREX concernant les produits de santé </t>
  </si>
  <si>
    <t xml:space="preserve">Veuillez renseigner "Non concerné" en face des activités que vous ne réalisez pas et sélectionner "Option simplifiée" ou "Option détaillée" lorsque vous avez le choix </t>
  </si>
  <si>
    <t>26.4</t>
  </si>
  <si>
    <t>27.4</t>
  </si>
  <si>
    <t>Nombre d'unités de médicaments surconditionnées</t>
  </si>
  <si>
    <t xml:space="preserve">26. Nombre de préparations stériles de médicaments </t>
  </si>
  <si>
    <t xml:space="preserve">27. Nombre de contrôles physico-chimiques (dont galéniques) et microbiologiques </t>
  </si>
  <si>
    <r>
      <t>Autre dispensation à risque protocolisée dans votre établissement comme nécessitant une expertise pharm</t>
    </r>
    <r>
      <rPr>
        <b/>
        <i/>
        <sz val="11"/>
        <rFont val="Calibri"/>
        <family val="2"/>
        <scheme val="minor"/>
      </rPr>
      <t xml:space="preserve">aceutique (non comptabilisée entre le 9.1 et le 9.5) </t>
    </r>
  </si>
  <si>
    <t>Nombre de lignes de dispensation de médicaments à accès compassionnel et/ou précoce</t>
  </si>
  <si>
    <t>Nombre d'unités de médicaments déconditionnées (dont fractions)</t>
  </si>
  <si>
    <t>Nombre d'unités de médicaments surétiquetées</t>
  </si>
  <si>
    <t>Nombre de DM reconditionnés ou surétiquetés</t>
  </si>
  <si>
    <t>27.2</t>
  </si>
  <si>
    <t>Nombre de lignes de dispensation à délivrance nominative en essai clinique (médicaments, DM, préparations stériles et non stériles)</t>
  </si>
  <si>
    <t>Nombre de réceptions à l'import via transitaire ou expressiste (pour Outre-Mer et Corse)</t>
  </si>
  <si>
    <t>Application des pondérations UO Détaillée</t>
  </si>
  <si>
    <t>Application des pondérations UO Simplifiée</t>
  </si>
  <si>
    <t>Somme des valeurs de 
"Option détaillée"</t>
  </si>
  <si>
    <t>OUTIL UO PHARMA V3 - 2024</t>
  </si>
  <si>
    <t>Nombre de lignes de commande DMI (incluant l'ostéosynthèse)+A2:N10</t>
  </si>
  <si>
    <r>
      <rPr>
        <b/>
        <u/>
        <sz val="16"/>
        <color theme="1"/>
        <rFont val="Calibri"/>
        <family val="2"/>
        <scheme val="minor"/>
      </rPr>
      <t xml:space="preserve">Consignes générales : </t>
    </r>
    <r>
      <rPr>
        <b/>
        <sz val="16"/>
        <color theme="1"/>
        <rFont val="Calibri"/>
        <family val="2"/>
        <scheme val="minor"/>
      </rPr>
      <t xml:space="preserve">
- </t>
    </r>
    <r>
      <rPr>
        <sz val="12"/>
        <color theme="1"/>
        <rFont val="Calibri"/>
        <family val="2"/>
        <scheme val="minor"/>
      </rPr>
      <t xml:space="preserve">Certaines cases sont </t>
    </r>
    <r>
      <rPr>
        <b/>
        <u/>
        <sz val="12"/>
        <color theme="9"/>
        <rFont val="Calibri"/>
        <family val="2"/>
        <scheme val="minor"/>
      </rPr>
      <t>vertes</t>
    </r>
    <r>
      <rPr>
        <sz val="12"/>
        <color theme="1"/>
        <rFont val="Calibri"/>
        <family val="2"/>
        <scheme val="minor"/>
      </rPr>
      <t xml:space="preserve"> </t>
    </r>
    <r>
      <rPr>
        <b/>
        <sz val="12"/>
        <color theme="1"/>
        <rFont val="Calibri"/>
        <family val="2"/>
        <scheme val="minor"/>
      </rPr>
      <t>(ces cases doivent toutes être renseignées)</t>
    </r>
    <r>
      <rPr>
        <sz val="12"/>
        <color theme="1"/>
        <rFont val="Calibri"/>
        <family val="2"/>
        <scheme val="minor"/>
      </rPr>
      <t xml:space="preserve"> : 
             - Pour chaque ligne, vous devez renseigner si vous êtes "concerné" ou "non concerné" par cette activité 
             - Pour certaines lignes (donnée n° 9, 11, 32, 54, 55) vous avez le choix entre "option simplifiée", "option détaillée" et "non concerné"
- Certaines cases peuvent se </t>
    </r>
    <r>
      <rPr>
        <b/>
        <u/>
        <sz val="12"/>
        <color theme="0" tint="-0.499984740745262"/>
        <rFont val="Calibri"/>
        <family val="2"/>
        <scheme val="minor"/>
      </rPr>
      <t>griser</t>
    </r>
    <r>
      <rPr>
        <sz val="12"/>
        <color theme="1"/>
        <rFont val="Calibri"/>
        <family val="2"/>
        <scheme val="minor"/>
      </rPr>
      <t xml:space="preserve"> ou se "dégriser" en fonction des réponses renseignées dans les cases </t>
    </r>
    <r>
      <rPr>
        <b/>
        <u/>
        <sz val="12"/>
        <color theme="9"/>
        <rFont val="Calibri"/>
        <family val="2"/>
        <scheme val="minor"/>
      </rPr>
      <t>vertes</t>
    </r>
    <r>
      <rPr>
        <sz val="12"/>
        <color theme="1"/>
        <rFont val="Calibri"/>
        <family val="2"/>
        <scheme val="minor"/>
      </rPr>
      <t xml:space="preserve">. </t>
    </r>
    <r>
      <rPr>
        <b/>
        <sz val="12"/>
        <color theme="1"/>
        <rFont val="Calibri"/>
        <family val="2"/>
        <scheme val="minor"/>
      </rPr>
      <t>Vous n'avez pas à remplir les cases grisées.</t>
    </r>
    <r>
      <rPr>
        <sz val="12"/>
        <color theme="1"/>
        <rFont val="Calibri"/>
        <family val="2"/>
        <scheme val="minor"/>
      </rPr>
      <t xml:space="preserve">
- Certaines cases deviennent </t>
    </r>
    <r>
      <rPr>
        <b/>
        <u/>
        <sz val="12"/>
        <color rgb="FFFF0000"/>
        <rFont val="Calibri"/>
        <family val="2"/>
        <scheme val="minor"/>
      </rPr>
      <t>rouges</t>
    </r>
    <r>
      <rPr>
        <sz val="12"/>
        <color theme="1"/>
        <rFont val="Calibri"/>
        <family val="2"/>
        <scheme val="minor"/>
      </rPr>
      <t xml:space="preserve"> si vous avez indiqué être concerné par une activité, sans renseigner de valeur. Toutes les </t>
    </r>
    <r>
      <rPr>
        <b/>
        <sz val="12"/>
        <color theme="1"/>
        <rFont val="Calibri"/>
        <family val="2"/>
        <scheme val="minor"/>
      </rPr>
      <t>cases</t>
    </r>
    <r>
      <rPr>
        <sz val="12"/>
        <color theme="1"/>
        <rFont val="Calibri"/>
        <family val="2"/>
        <scheme val="minor"/>
      </rPr>
      <t xml:space="preserve"> </t>
    </r>
    <r>
      <rPr>
        <b/>
        <u/>
        <sz val="12"/>
        <color rgb="FFFF0000"/>
        <rFont val="Calibri"/>
        <family val="2"/>
        <scheme val="minor"/>
      </rPr>
      <t>rouges</t>
    </r>
    <r>
      <rPr>
        <sz val="12"/>
        <color theme="1"/>
        <rFont val="Calibri"/>
        <family val="2"/>
        <scheme val="minor"/>
      </rPr>
      <t xml:space="preserve"> doivent</t>
    </r>
    <r>
      <rPr>
        <b/>
        <sz val="12"/>
        <color theme="1"/>
        <rFont val="Calibri"/>
        <family val="2"/>
        <scheme val="minor"/>
      </rPr>
      <t xml:space="preserve"> impérativement être renseignées</t>
    </r>
    <r>
      <rPr>
        <sz val="12"/>
        <color theme="1"/>
        <rFont val="Calibri"/>
        <family val="2"/>
        <scheme val="minor"/>
      </rPr>
      <t xml:space="preserve">.
</t>
    </r>
    <r>
      <rPr>
        <b/>
        <u/>
        <sz val="12"/>
        <color theme="1"/>
        <rFont val="Calibri"/>
        <family val="2"/>
        <scheme val="minor"/>
      </rPr>
      <t>CHANGEMENT V3 :</t>
    </r>
    <r>
      <rPr>
        <b/>
        <sz val="12"/>
        <color theme="1"/>
        <rFont val="Calibri"/>
        <family val="2"/>
        <scheme val="minor"/>
      </rPr>
      <t xml:space="preserve">
</t>
    </r>
    <r>
      <rPr>
        <sz val="12"/>
        <color theme="1"/>
        <rFont val="Calibri"/>
        <family val="2"/>
        <scheme val="minor"/>
      </rPr>
      <t>Les modifications apportées à l’outil sont :
- L’UO détaillée et l’UO simplifiée sont désormais calculées sur 2 colonnes distinctes
             o Ainsi, l’UO simplifiée est calculée pour tous
             o La somme des lignes devient égale au total pour chaque UO, dans chacune des colonnes.
             o La colonne « Somme des UO détaillées » a été rajoutée pour calculer la somme des valeurs saisies sur les lignes détaillées de façon à calculer l’UO simplifiée.
- L’UO détaillée est calculée lorsque l’établissement choisit au minimum une « Option détaillée » (les autres items pouvant être en « Non concerné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</si>
</sst>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b/>
      <sz val="11"/>
      <color theme="0"/>
      <name val="Calibri"/>
      <family val="2"/>
      <scheme val="minor"/>
    </font>
    <font>
      <b/>
      <sz val="11"/>
      <color theme="1"/>
      <name val="Calibri"/>
      <family val="2"/>
      <scheme val="minor"/>
    </font>
    <font>
      <b/>
      <sz val="11"/>
      <color theme="1"/>
      <name val="Tw Cen MT"/>
      <family val="2"/>
    </font>
    <font>
      <b/>
      <sz val="11"/>
      <color rgb="FFFFFFFF"/>
      <name val="Tw Cen MT"/>
      <family val="2"/>
    </font>
    <font>
      <i/>
      <sz val="11"/>
      <color theme="1"/>
      <name val="Calibri"/>
      <family val="2"/>
      <scheme val="minor"/>
    </font>
    <font>
      <b/>
      <i/>
      <sz val="11"/>
      <color theme="1"/>
      <name val="Calibri"/>
      <family val="2"/>
      <scheme val="minor"/>
    </font>
    <font>
      <b/>
      <i/>
      <sz val="11"/>
      <name val="Calibri"/>
      <family val="2"/>
      <scheme val="minor"/>
    </font>
    <font>
      <sz val="11"/>
      <color rgb="FF00B0F0"/>
      <name val="Calibri"/>
      <family val="2"/>
      <scheme val="minor"/>
    </font>
    <font>
      <b/>
      <sz val="11"/>
      <name val="Calibri"/>
      <family val="2"/>
      <scheme val="minor"/>
    </font>
    <font>
      <sz val="11"/>
      <color theme="0"/>
      <name val="Calibri"/>
      <family val="2"/>
      <scheme val="minor"/>
    </font>
    <font>
      <b/>
      <sz val="12"/>
      <color theme="1"/>
      <name val="Calibri"/>
      <family val="2"/>
      <scheme val="minor"/>
    </font>
    <font>
      <b/>
      <sz val="16"/>
      <color theme="1"/>
      <name val="Calibri"/>
      <family val="2"/>
      <scheme val="minor"/>
    </font>
    <font>
      <b/>
      <u/>
      <sz val="16"/>
      <color theme="1"/>
      <name val="Calibri"/>
      <family val="2"/>
      <scheme val="minor"/>
    </font>
    <font>
      <sz val="12"/>
      <color theme="1"/>
      <name val="Calibri"/>
      <family val="2"/>
      <scheme val="minor"/>
    </font>
    <font>
      <b/>
      <u/>
      <sz val="12"/>
      <color theme="1"/>
      <name val="Calibri"/>
      <family val="2"/>
      <scheme val="minor"/>
    </font>
    <font>
      <b/>
      <u/>
      <sz val="12"/>
      <color theme="9"/>
      <name val="Calibri"/>
      <family val="2"/>
      <scheme val="minor"/>
    </font>
    <font>
      <b/>
      <u/>
      <sz val="12"/>
      <color rgb="FFFF0000"/>
      <name val="Calibri"/>
      <family val="2"/>
      <scheme val="minor"/>
    </font>
    <font>
      <b/>
      <sz val="22"/>
      <color theme="1"/>
      <name val="Calibri"/>
      <family val="2"/>
      <scheme val="minor"/>
    </font>
    <font>
      <b/>
      <u/>
      <sz val="12"/>
      <color theme="0" tint="-0.499984740745262"/>
      <name val="Calibri"/>
      <family val="2"/>
      <scheme val="minor"/>
    </font>
    <font>
      <i/>
      <sz val="10"/>
      <color theme="1"/>
      <name val="Calibri"/>
      <family val="2"/>
      <scheme val="minor"/>
    </font>
    <font>
      <b/>
      <sz val="10"/>
      <color rgb="FFFFFFFF"/>
      <name val="Tw Cen MT"/>
      <family val="2"/>
    </font>
  </fonts>
  <fills count="20">
    <fill>
      <patternFill patternType="none"/>
    </fill>
    <fill>
      <patternFill patternType="gray125"/>
    </fill>
    <fill>
      <patternFill patternType="solid">
        <fgColor theme="0" tint="-4.9989318521683403E-2"/>
        <bgColor rgb="FF000000"/>
      </patternFill>
    </fill>
    <fill>
      <patternFill patternType="solid">
        <fgColor rgb="FF0070C0"/>
        <bgColor rgb="FF000000"/>
      </patternFill>
    </fill>
    <fill>
      <patternFill patternType="solid">
        <fgColor rgb="FF002060"/>
        <bgColor rgb="FF000000"/>
      </patternFill>
    </fill>
    <fill>
      <patternFill patternType="solid">
        <fgColor rgb="FF00206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0"/>
        <bgColor rgb="FF000000"/>
      </patternFill>
    </fill>
    <fill>
      <patternFill patternType="solid">
        <fgColor theme="8" tint="0.79998168889431442"/>
        <bgColor indexed="64"/>
      </patternFill>
    </fill>
    <fill>
      <patternFill patternType="solid">
        <fgColor rgb="FFEAF3FA"/>
        <bgColor indexed="64"/>
      </patternFill>
    </fill>
    <fill>
      <patternFill patternType="solid">
        <fgColor theme="1" tint="0.499984740745262"/>
        <bgColor rgb="FF000000"/>
      </patternFill>
    </fill>
    <fill>
      <patternFill patternType="solid">
        <fgColor theme="0" tint="-4.9989318521683403E-2"/>
        <bgColor indexed="64"/>
      </patternFill>
    </fill>
    <fill>
      <patternFill patternType="solid">
        <fgColor rgb="FF0070C0"/>
        <bgColor indexed="64"/>
      </patternFill>
    </fill>
    <fill>
      <patternFill patternType="solid">
        <fgColor rgb="FFC0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0" fontId="8" fillId="0" borderId="0" xfId="0" applyFont="1"/>
    <xf numFmtId="0" fontId="0" fillId="8" borderId="0" xfId="0" applyFill="1"/>
    <xf numFmtId="0" fontId="1" fillId="8" borderId="0" xfId="0" applyFont="1" applyFill="1" applyAlignment="1">
      <alignment horizontal="left" vertical="center"/>
    </xf>
    <xf numFmtId="0" fontId="2" fillId="8" borderId="0" xfId="0" applyFont="1" applyFill="1" applyAlignment="1">
      <alignment vertical="center" wrapText="1"/>
    </xf>
    <xf numFmtId="0" fontId="1" fillId="8" borderId="0" xfId="0" applyFont="1" applyFill="1" applyAlignment="1">
      <alignment horizontal="left"/>
    </xf>
    <xf numFmtId="0" fontId="6" fillId="8" borderId="0" xfId="0" applyFont="1" applyFill="1" applyAlignment="1">
      <alignment wrapText="1"/>
    </xf>
    <xf numFmtId="0" fontId="7" fillId="8" borderId="0" xfId="0" applyFont="1" applyFill="1" applyAlignment="1">
      <alignment wrapText="1"/>
    </xf>
    <xf numFmtId="0" fontId="1" fillId="8" borderId="0" xfId="0" applyFont="1" applyFill="1" applyAlignment="1">
      <alignment horizontal="left" vertical="center" wrapText="1"/>
    </xf>
    <xf numFmtId="0" fontId="9" fillId="8" borderId="0" xfId="0" applyFont="1" applyFill="1" applyAlignment="1">
      <alignment vertical="center" wrapText="1"/>
    </xf>
    <xf numFmtId="0" fontId="9" fillId="8" borderId="0" xfId="0" applyFont="1" applyFill="1" applyAlignment="1">
      <alignment wrapText="1"/>
    </xf>
    <xf numFmtId="0" fontId="2" fillId="8" borderId="0" xfId="0" applyFont="1" applyFill="1" applyAlignment="1">
      <alignment wrapText="1"/>
    </xf>
    <xf numFmtId="0" fontId="3" fillId="2" borderId="1" xfId="0" applyFont="1" applyFill="1" applyBorder="1" applyAlignment="1">
      <alignment horizontal="center" vertical="center"/>
    </xf>
    <xf numFmtId="0" fontId="3" fillId="9" borderId="0" xfId="0" applyFont="1" applyFill="1" applyAlignment="1">
      <alignment horizontal="center" vertical="center"/>
    </xf>
    <xf numFmtId="0" fontId="0" fillId="6" borderId="1" xfId="0" applyFill="1" applyBorder="1" applyAlignment="1">
      <alignment horizontal="center" vertical="center"/>
    </xf>
    <xf numFmtId="0" fontId="2" fillId="6" borderId="1" xfId="0" applyFont="1" applyFill="1" applyBorder="1" applyAlignment="1">
      <alignment vertical="center" wrapText="1"/>
    </xf>
    <xf numFmtId="0" fontId="0" fillId="8" borderId="1" xfId="0" applyFill="1" applyBorder="1" applyAlignment="1">
      <alignment horizontal="center" vertical="center"/>
    </xf>
    <xf numFmtId="0" fontId="2" fillId="8" borderId="1" xfId="0" applyFont="1" applyFill="1" applyBorder="1" applyAlignment="1">
      <alignment vertical="center" wrapText="1"/>
    </xf>
    <xf numFmtId="0" fontId="5" fillId="7" borderId="1" xfId="0" applyFont="1" applyFill="1" applyBorder="1" applyAlignment="1">
      <alignment horizontal="center" vertical="center"/>
    </xf>
    <xf numFmtId="0" fontId="6" fillId="7" borderId="1" xfId="0" applyFont="1" applyFill="1" applyBorder="1" applyAlignment="1">
      <alignment wrapText="1"/>
    </xf>
    <xf numFmtId="0" fontId="7" fillId="7" borderId="1" xfId="0" applyFont="1" applyFill="1" applyBorder="1" applyAlignment="1">
      <alignment wrapText="1"/>
    </xf>
    <xf numFmtId="0" fontId="1" fillId="5" borderId="1" xfId="0" applyFont="1" applyFill="1" applyBorder="1" applyAlignment="1">
      <alignment horizontal="left" vertical="center"/>
    </xf>
    <xf numFmtId="0" fontId="0" fillId="5" borderId="1" xfId="0" applyFill="1" applyBorder="1"/>
    <xf numFmtId="0" fontId="9" fillId="6" borderId="1" xfId="0" applyFont="1" applyFill="1" applyBorder="1" applyAlignment="1">
      <alignment vertical="center" wrapText="1"/>
    </xf>
    <xf numFmtId="0" fontId="9" fillId="6" borderId="1" xfId="0" applyFont="1" applyFill="1" applyBorder="1" applyAlignment="1">
      <alignment wrapText="1"/>
    </xf>
    <xf numFmtId="0" fontId="2" fillId="6" borderId="1" xfId="0" applyFont="1" applyFill="1" applyBorder="1" applyAlignment="1">
      <alignment wrapText="1"/>
    </xf>
    <xf numFmtId="0" fontId="4" fillId="4"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0" fillId="0" borderId="0" xfId="0" applyAlignment="1">
      <alignment vertical="center"/>
    </xf>
    <xf numFmtId="0" fontId="0" fillId="8" borderId="0" xfId="0" applyFill="1" applyAlignment="1">
      <alignment horizontal="center" vertical="center"/>
    </xf>
    <xf numFmtId="0" fontId="0" fillId="0" borderId="0" xfId="0" applyAlignment="1">
      <alignment horizontal="center" vertical="center"/>
    </xf>
    <xf numFmtId="0" fontId="10" fillId="14" borderId="0" xfId="0" applyFont="1" applyFill="1"/>
    <xf numFmtId="3" fontId="0" fillId="8" borderId="0" xfId="0" applyNumberFormat="1" applyFill="1" applyAlignment="1">
      <alignment horizontal="center" vertical="center"/>
    </xf>
    <xf numFmtId="0" fontId="2" fillId="16" borderId="3" xfId="0" applyFont="1" applyFill="1" applyBorder="1" applyAlignment="1" applyProtection="1">
      <alignment vertical="center" wrapText="1"/>
      <protection locked="0"/>
    </xf>
    <xf numFmtId="3" fontId="0" fillId="6" borderId="3" xfId="0" applyNumberFormat="1" applyFill="1" applyBorder="1" applyAlignment="1" applyProtection="1">
      <alignment horizontal="center" vertical="center"/>
      <protection locked="0"/>
    </xf>
    <xf numFmtId="0" fontId="10" fillId="0" borderId="0" xfId="0" applyFont="1"/>
    <xf numFmtId="0" fontId="5" fillId="6" borderId="1" xfId="0" applyFont="1" applyFill="1" applyBorder="1" applyAlignment="1">
      <alignment horizontal="center" vertical="center"/>
    </xf>
    <xf numFmtId="0" fontId="6" fillId="6" borderId="1" xfId="0" applyFont="1" applyFill="1" applyBorder="1" applyAlignment="1">
      <alignment wrapText="1"/>
    </xf>
    <xf numFmtId="0" fontId="7" fillId="6" borderId="1" xfId="0" applyFont="1" applyFill="1" applyBorder="1" applyAlignment="1">
      <alignment wrapText="1"/>
    </xf>
    <xf numFmtId="0" fontId="2" fillId="0" borderId="0" xfId="0" applyFont="1" applyAlignment="1">
      <alignment vertical="center" wrapText="1"/>
    </xf>
    <xf numFmtId="3" fontId="0" fillId="0" borderId="0" xfId="0" applyNumberFormat="1" applyAlignment="1">
      <alignment horizontal="center" vertical="center"/>
    </xf>
    <xf numFmtId="0" fontId="0" fillId="0" borderId="0" xfId="0" applyAlignment="1">
      <alignment horizontal="left"/>
    </xf>
    <xf numFmtId="0" fontId="0" fillId="0" borderId="0" xfId="0" applyAlignment="1">
      <alignment horizontal="center"/>
    </xf>
    <xf numFmtId="0" fontId="8" fillId="0" borderId="0" xfId="0" applyFont="1" applyAlignment="1">
      <alignment horizontal="center"/>
    </xf>
    <xf numFmtId="0" fontId="0" fillId="8" borderId="0" xfId="0" applyFill="1" applyAlignment="1">
      <alignment horizontal="center"/>
    </xf>
    <xf numFmtId="0" fontId="0" fillId="10" borderId="0" xfId="0" applyFill="1" applyAlignment="1">
      <alignment horizontal="center"/>
    </xf>
    <xf numFmtId="0" fontId="5" fillId="8" borderId="0" xfId="0" applyFont="1" applyFill="1" applyAlignment="1">
      <alignment vertical="center"/>
    </xf>
    <xf numFmtId="0" fontId="0" fillId="0" borderId="0" xfId="0" applyAlignment="1">
      <alignment horizontal="right"/>
    </xf>
    <xf numFmtId="0" fontId="18" fillId="0" borderId="0" xfId="0" applyFont="1" applyAlignment="1">
      <alignment horizontal="center" vertical="center"/>
    </xf>
    <xf numFmtId="0" fontId="1" fillId="0" borderId="0" xfId="0" applyFont="1" applyAlignment="1">
      <alignment horizontal="center" vertical="center" wrapText="1"/>
    </xf>
    <xf numFmtId="0" fontId="21" fillId="3" borderId="2"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12" borderId="4" xfId="0" applyFont="1" applyFill="1" applyBorder="1" applyAlignment="1">
      <alignment horizontal="center" vertical="center"/>
    </xf>
    <xf numFmtId="0" fontId="0" fillId="10" borderId="3" xfId="0" applyFill="1" applyBorder="1" applyAlignment="1">
      <alignment horizontal="center" vertical="center"/>
    </xf>
    <xf numFmtId="4" fontId="0" fillId="13" borderId="3" xfId="0" applyNumberFormat="1" applyFill="1" applyBorder="1" applyAlignment="1">
      <alignment horizontal="center" vertical="center"/>
    </xf>
    <xf numFmtId="4" fontId="0" fillId="8" borderId="0" xfId="0" applyNumberFormat="1" applyFill="1"/>
    <xf numFmtId="4" fontId="0" fillId="0" borderId="0" xfId="0" applyNumberFormat="1"/>
    <xf numFmtId="3" fontId="0" fillId="19" borderId="3" xfId="0" applyNumberFormat="1" applyFill="1" applyBorder="1" applyAlignment="1">
      <alignment horizontal="center" vertical="center" wrapText="1"/>
    </xf>
    <xf numFmtId="4" fontId="0" fillId="0" borderId="0" xfId="0" applyNumberFormat="1" applyAlignment="1">
      <alignment horizontal="center" vertical="center"/>
    </xf>
    <xf numFmtId="0" fontId="20" fillId="8" borderId="0" xfId="0" applyFont="1" applyFill="1" applyAlignment="1">
      <alignment horizontal="left"/>
    </xf>
    <xf numFmtId="164" fontId="0" fillId="11" borderId="3" xfId="0" applyNumberFormat="1" applyFill="1" applyBorder="1" applyAlignment="1">
      <alignment horizontal="center" vertical="center"/>
    </xf>
    <xf numFmtId="164" fontId="0" fillId="0" borderId="0" xfId="0" applyNumberFormat="1"/>
    <xf numFmtId="2" fontId="0" fillId="10" borderId="3" xfId="0" applyNumberFormat="1" applyFill="1" applyBorder="1" applyAlignment="1">
      <alignment horizontal="center" vertical="center"/>
    </xf>
    <xf numFmtId="164" fontId="0" fillId="0" borderId="0" xfId="0" applyNumberFormat="1" applyAlignment="1">
      <alignment horizontal="center" vertical="center"/>
    </xf>
    <xf numFmtId="164" fontId="0" fillId="10" borderId="3" xfId="0" applyNumberFormat="1" applyFill="1" applyBorder="1" applyAlignment="1">
      <alignment horizontal="center" vertical="center"/>
    </xf>
    <xf numFmtId="0" fontId="1" fillId="15" borderId="3" xfId="0" applyFont="1" applyFill="1" applyBorder="1" applyAlignment="1">
      <alignment horizontal="center" vertical="center"/>
    </xf>
    <xf numFmtId="0" fontId="1" fillId="14" borderId="3" xfId="0" applyFont="1" applyFill="1" applyBorder="1" applyAlignment="1">
      <alignment horizontal="center" vertical="center"/>
    </xf>
    <xf numFmtId="4" fontId="1" fillId="14" borderId="3" xfId="0" applyNumberFormat="1" applyFont="1" applyFill="1" applyBorder="1" applyAlignment="1">
      <alignment horizontal="center" vertical="center" wrapText="1"/>
    </xf>
    <xf numFmtId="4" fontId="1" fillId="15" borderId="3" xfId="0" applyNumberFormat="1" applyFont="1" applyFill="1" applyBorder="1" applyAlignment="1">
      <alignment horizontal="center" vertical="center" wrapText="1"/>
    </xf>
    <xf numFmtId="4" fontId="8" fillId="0" borderId="0" xfId="0" applyNumberFormat="1" applyFont="1"/>
    <xf numFmtId="3" fontId="2" fillId="8" borderId="0" xfId="0" applyNumberFormat="1" applyFont="1" applyFill="1" applyAlignment="1">
      <alignment vertical="center" wrapText="1"/>
    </xf>
    <xf numFmtId="3" fontId="1" fillId="8" borderId="0" xfId="0" applyNumberFormat="1" applyFont="1" applyFill="1" applyAlignment="1">
      <alignment horizontal="left"/>
    </xf>
    <xf numFmtId="3" fontId="1" fillId="8" borderId="0" xfId="0" applyNumberFormat="1" applyFont="1" applyFill="1" applyAlignment="1">
      <alignment horizontal="left" vertical="center"/>
    </xf>
    <xf numFmtId="3" fontId="6" fillId="8" borderId="0" xfId="0" applyNumberFormat="1" applyFont="1" applyFill="1" applyAlignment="1">
      <alignment wrapText="1"/>
    </xf>
    <xf numFmtId="3" fontId="7" fillId="8" borderId="0" xfId="0" applyNumberFormat="1" applyFont="1" applyFill="1" applyAlignment="1">
      <alignment wrapText="1"/>
    </xf>
    <xf numFmtId="3" fontId="1" fillId="8" borderId="0" xfId="0" applyNumberFormat="1" applyFont="1" applyFill="1" applyAlignment="1">
      <alignment horizontal="left" vertical="center" wrapText="1"/>
    </xf>
    <xf numFmtId="3" fontId="2" fillId="0" borderId="0" xfId="0" applyNumberFormat="1" applyFont="1" applyAlignment="1">
      <alignment vertical="center" wrapText="1"/>
    </xf>
    <xf numFmtId="3" fontId="0" fillId="8" borderId="0" xfId="0" applyNumberFormat="1" applyFill="1"/>
    <xf numFmtId="3" fontId="9" fillId="8" borderId="0" xfId="0" applyNumberFormat="1" applyFont="1" applyFill="1" applyAlignment="1">
      <alignment vertical="center" wrapText="1"/>
    </xf>
    <xf numFmtId="3" fontId="9" fillId="8" borderId="0" xfId="0" applyNumberFormat="1" applyFont="1" applyFill="1" applyAlignment="1">
      <alignment wrapText="1"/>
    </xf>
    <xf numFmtId="3" fontId="2" fillId="8" borderId="0" xfId="0" applyNumberFormat="1" applyFont="1" applyFill="1" applyAlignment="1">
      <alignment wrapText="1"/>
    </xf>
    <xf numFmtId="0" fontId="1"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2" fillId="17" borderId="5" xfId="0" applyFont="1" applyFill="1" applyBorder="1" applyAlignment="1">
      <alignment horizontal="left" vertical="top" wrapText="1"/>
    </xf>
    <xf numFmtId="0" fontId="12" fillId="17" borderId="6" xfId="0" applyFont="1" applyFill="1" applyBorder="1" applyAlignment="1">
      <alignment horizontal="left" vertical="top" wrapText="1"/>
    </xf>
    <xf numFmtId="0" fontId="12" fillId="17" borderId="7" xfId="0" applyFont="1" applyFill="1" applyBorder="1" applyAlignment="1">
      <alignment horizontal="left" vertical="top" wrapText="1"/>
    </xf>
    <xf numFmtId="0" fontId="18" fillId="0" borderId="0" xfId="0" applyFont="1" applyAlignment="1">
      <alignment horizontal="center" vertical="center"/>
    </xf>
    <xf numFmtId="0" fontId="1" fillId="18" borderId="8" xfId="0" applyFont="1" applyFill="1" applyBorder="1" applyAlignment="1">
      <alignment horizontal="left" vertical="center" wrapText="1"/>
    </xf>
    <xf numFmtId="0" fontId="1" fillId="18" borderId="9" xfId="0" applyFont="1" applyFill="1" applyBorder="1" applyAlignment="1">
      <alignment horizontal="left" vertical="center" wrapText="1"/>
    </xf>
    <xf numFmtId="0" fontId="1" fillId="5" borderId="1" xfId="0" applyFont="1" applyFill="1" applyBorder="1" applyAlignment="1">
      <alignment horizontal="left"/>
    </xf>
  </cellXfs>
  <cellStyles count="1">
    <cellStyle name="Normal" xfId="0" builtinId="0"/>
  </cellStyles>
  <dxfs count="125">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1" tint="0.34998626667073579"/>
        </patternFill>
      </fill>
    </dxf>
    <dxf>
      <font>
        <color theme="0"/>
      </font>
      <fill>
        <patternFill>
          <bgColor theme="8"/>
        </patternFill>
      </fill>
    </dxf>
    <dxf>
      <font>
        <color theme="0"/>
      </font>
      <fill>
        <patternFill>
          <bgColor theme="8"/>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ont>
        <color theme="5"/>
      </font>
    </dxf>
    <dxf>
      <font>
        <color theme="5" tint="0.59996337778862885"/>
      </font>
      <fill>
        <patternFill>
          <bgColor theme="5" tint="0.59996337778862885"/>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5" tint="0.59996337778862885"/>
      </font>
      <fill>
        <patternFill>
          <bgColor theme="5" tint="0.59996337778862885"/>
        </patternFill>
      </fill>
    </dxf>
    <dxf>
      <font>
        <color theme="5" tint="0.59996337778862885"/>
      </font>
    </dxf>
    <dxf>
      <fill>
        <patternFill>
          <bgColor rgb="FFFF0000"/>
        </patternFill>
      </fill>
    </dxf>
    <dxf>
      <font>
        <color theme="1" tint="0.34998626667073579"/>
      </font>
      <fill>
        <patternFill>
          <bgColor theme="1" tint="0.34998626667073579"/>
        </patternFill>
      </fill>
    </dxf>
    <dxf>
      <fill>
        <patternFill>
          <bgColor rgb="FFFF0000"/>
        </patternFill>
      </fill>
    </dxf>
    <dxf>
      <font>
        <color theme="1" tint="0.34998626667073579"/>
      </font>
      <fill>
        <patternFill>
          <bgColor theme="1" tint="0.34998626667073579"/>
        </patternFill>
      </fill>
    </dxf>
    <dxf>
      <fill>
        <patternFill>
          <bgColor rgb="FFFF0000"/>
        </patternFill>
      </fill>
    </dxf>
    <dxf>
      <font>
        <color theme="5" tint="0.59996337778862885"/>
      </font>
    </dxf>
    <dxf>
      <fill>
        <patternFill>
          <bgColor rgb="FFFF0000"/>
        </patternFill>
      </fill>
    </dxf>
    <dxf>
      <font>
        <color theme="1" tint="0.34998626667073579"/>
      </font>
      <fill>
        <patternFill>
          <bgColor theme="1" tint="0.34998626667073579"/>
        </patternFill>
      </fill>
    </dxf>
    <dxf>
      <font>
        <color theme="5" tint="0.59996337778862885"/>
      </font>
      <fill>
        <patternFill>
          <bgColor theme="5" tint="0.59996337778862885"/>
        </patternFill>
      </fill>
    </dxf>
    <dxf>
      <font>
        <color theme="1" tint="0.34998626667073579"/>
      </font>
      <fill>
        <patternFill>
          <bgColor theme="1" tint="0.34998626667073579"/>
        </patternFill>
      </fill>
    </dxf>
    <dxf>
      <font>
        <color theme="5" tint="0.59996337778862885"/>
      </font>
      <fill>
        <patternFill>
          <bgColor theme="5" tint="0.59996337778862885"/>
        </patternFill>
      </fill>
    </dxf>
    <dxf>
      <font>
        <color theme="1" tint="0.34998626667073579"/>
      </font>
      <fill>
        <patternFill>
          <bgColor theme="1" tint="0.34998626667073579"/>
        </patternFill>
      </fill>
    </dxf>
    <dxf>
      <font>
        <color theme="5" tint="0.59996337778862885"/>
      </font>
      <fill>
        <patternFill>
          <bgColor theme="5" tint="0.59996337778862885"/>
        </patternFill>
      </fill>
    </dxf>
    <dxf>
      <font>
        <color theme="1" tint="0.34998626667073579"/>
      </font>
      <fill>
        <patternFill>
          <bgColor theme="1" tint="0.34998626667073579"/>
        </patternFill>
      </fill>
    </dxf>
    <dxf>
      <font>
        <color theme="1" tint="0.34998626667073579"/>
      </font>
      <fill>
        <patternFill>
          <bgColor theme="1" tint="0.34998626667073579"/>
        </patternFill>
      </fill>
    </dxf>
    <dxf>
      <fill>
        <patternFill>
          <bgColor rgb="FFFF0000"/>
        </patternFill>
      </fill>
    </dxf>
    <dxf>
      <fill>
        <patternFill>
          <bgColor rgb="FFFF0000"/>
        </patternFill>
      </fill>
    </dxf>
    <dxf>
      <font>
        <color theme="5" tint="0.59996337778862885"/>
      </font>
    </dxf>
    <dxf>
      <fill>
        <patternFill>
          <bgColor theme="9" tint="0.39994506668294322"/>
        </patternFill>
      </fill>
    </dxf>
    <dxf>
      <fill>
        <patternFill>
          <bgColor rgb="FFFF0000"/>
        </patternFill>
      </fill>
    </dxf>
    <dxf>
      <fill>
        <patternFill>
          <bgColor theme="1" tint="0.34998626667073579"/>
        </patternFill>
      </fill>
    </dxf>
    <dxf>
      <fill>
        <patternFill>
          <bgColor theme="1" tint="0.34998626667073579"/>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1" tint="0.34998626667073579"/>
        </patternFill>
      </fill>
    </dxf>
    <dxf>
      <fill>
        <patternFill>
          <bgColor theme="9" tint="0.39994506668294322"/>
        </patternFill>
      </fill>
    </dxf>
    <dxf>
      <fill>
        <patternFill>
          <bgColor theme="1" tint="0.34998626667073579"/>
        </patternFill>
      </fill>
    </dxf>
    <dxf>
      <fill>
        <patternFill>
          <bgColor rgb="FFFF0000"/>
        </patternFill>
      </fill>
    </dxf>
    <dxf>
      <fill>
        <patternFill>
          <bgColor theme="9" tint="0.39994506668294322"/>
        </patternFill>
      </fill>
    </dxf>
    <dxf>
      <fill>
        <patternFill>
          <bgColor rgb="FFFF0000"/>
        </patternFill>
      </fill>
    </dxf>
    <dxf>
      <fill>
        <patternFill>
          <bgColor theme="1" tint="0.34998626667073579"/>
        </patternFill>
      </fill>
    </dxf>
    <dxf>
      <font>
        <color auto="1"/>
      </font>
      <fill>
        <patternFill>
          <bgColor rgb="FFFF0000"/>
        </patternFill>
      </fill>
    </dxf>
  </dxfs>
  <tableStyles count="0" defaultTableStyle="TableStyleMedium2" defaultPivotStyle="PivotStyleLight16"/>
  <colors>
    <mruColors>
      <color rgb="FFFF6699"/>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2670031</xdr:colOff>
      <xdr:row>0</xdr:row>
      <xdr:rowOff>742856</xdr:rowOff>
    </xdr:to>
    <xdr:pic>
      <xdr:nvPicPr>
        <xdr:cNvPr id="5" name="Image 4">
          <a:extLst>
            <a:ext uri="{FF2B5EF4-FFF2-40B4-BE49-F238E27FC236}">
              <a16:creationId xmlns:a16="http://schemas.microsoft.com/office/drawing/2014/main" id="{06B0874D-245E-7170-1A89-BE35FBDDA977}"/>
            </a:ext>
          </a:extLst>
        </xdr:cNvPr>
        <xdr:cNvPicPr>
          <a:picLocks noChangeAspect="1"/>
        </xdr:cNvPicPr>
      </xdr:nvPicPr>
      <xdr:blipFill>
        <a:blip xmlns:r="http://schemas.openxmlformats.org/officeDocument/2006/relationships" r:embed="rId1"/>
        <a:stretch>
          <a:fillRect/>
        </a:stretch>
      </xdr:blipFill>
      <xdr:spPr>
        <a:xfrm>
          <a:off x="0" y="0"/>
          <a:ext cx="3466667" cy="7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lome\Desktop\ANAP\20210122_Recueil%20UO%20Pharma_VDEF%20-%20UO%20simplifi&#233;e%20et%20d&#233;taill&#233;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O simplifiée"/>
      <sheetName val="Liste"/>
      <sheetName val="20210122_Recueil UO Pharma_VDEF"/>
    </sheetNames>
    <sheetDataSet>
      <sheetData sheetId="0"/>
      <sheetData sheetId="1"/>
      <sheetData sheetId="2"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42C15-DB7B-42CB-81F3-16D0FDA33EFA}">
  <sheetPr codeName="Feuil3"/>
  <dimension ref="A1:AB182"/>
  <sheetViews>
    <sheetView showGridLines="0" tabSelected="1" zoomScale="75" zoomScaleNormal="85" workbookViewId="0">
      <selection activeCell="D6" sqref="D6"/>
    </sheetView>
  </sheetViews>
  <sheetFormatPr baseColWidth="10" defaultColWidth="11.5546875" defaultRowHeight="14.4" x14ac:dyDescent="0.3"/>
  <cols>
    <col min="2" max="2" width="158.109375" customWidth="1"/>
    <col min="3" max="3" width="3.5546875" style="2" customWidth="1"/>
    <col min="4" max="4" width="27.5546875" style="2" customWidth="1"/>
    <col min="5" max="5" width="3.5546875" style="2" customWidth="1"/>
    <col min="6" max="6" width="14.77734375" customWidth="1"/>
    <col min="7" max="7" width="3.5546875" style="2" customWidth="1"/>
    <col min="8" max="8" width="14.5546875" style="2" customWidth="1"/>
    <col min="9" max="9" width="3.5546875" style="2" customWidth="1"/>
    <col min="10" max="10" width="17.5546875" customWidth="1"/>
    <col min="11" max="11" width="2.44140625" customWidth="1"/>
    <col min="12" max="12" width="47.44140625" customWidth="1"/>
    <col min="13" max="13" width="2.44140625" customWidth="1"/>
    <col min="14" max="14" width="47.44140625" customWidth="1"/>
    <col min="15" max="16" width="11.5546875" hidden="1" customWidth="1"/>
    <col min="17" max="17" width="18.5546875" hidden="1" customWidth="1"/>
    <col min="18" max="18" width="11.5546875" hidden="1" customWidth="1"/>
    <col min="19" max="19" width="18.5546875" hidden="1" customWidth="1"/>
    <col min="20" max="28" width="11.5546875" hidden="1" customWidth="1"/>
  </cols>
  <sheetData>
    <row r="1" spans="1:25" ht="68.099999999999994" customHeight="1" thickBot="1" x14ac:dyDescent="0.35">
      <c r="B1" s="86" t="s">
        <v>136</v>
      </c>
      <c r="C1" s="86"/>
      <c r="D1" s="86"/>
      <c r="E1" s="86"/>
      <c r="F1" s="86"/>
      <c r="G1" s="86"/>
      <c r="H1" s="86"/>
      <c r="I1" s="86"/>
      <c r="J1" s="86"/>
      <c r="K1" s="86"/>
      <c r="L1" s="86"/>
      <c r="M1" s="48"/>
      <c r="N1" s="48"/>
    </row>
    <row r="2" spans="1:25" ht="247.5" customHeight="1" thickBot="1" x14ac:dyDescent="0.35">
      <c r="A2" s="83" t="s">
        <v>138</v>
      </c>
      <c r="B2" s="84"/>
      <c r="C2" s="84"/>
      <c r="D2" s="84"/>
      <c r="E2" s="84"/>
      <c r="F2" s="84"/>
      <c r="G2" s="84"/>
      <c r="H2" s="84"/>
      <c r="I2" s="84"/>
      <c r="J2" s="84"/>
      <c r="K2" s="84"/>
      <c r="L2" s="84"/>
      <c r="M2" s="84"/>
      <c r="N2" s="85"/>
    </row>
    <row r="3" spans="1:25" ht="15" customHeight="1" x14ac:dyDescent="0.3"/>
    <row r="4" spans="1:25" ht="131.55000000000001" customHeight="1" x14ac:dyDescent="0.3">
      <c r="A4" s="12" t="s">
        <v>0</v>
      </c>
      <c r="B4" s="12" t="s">
        <v>1</v>
      </c>
      <c r="C4" s="13"/>
      <c r="D4" s="26" t="s">
        <v>119</v>
      </c>
      <c r="E4" s="13"/>
      <c r="F4" s="27" t="s">
        <v>109</v>
      </c>
      <c r="G4" s="13"/>
      <c r="H4" s="50" t="s">
        <v>135</v>
      </c>
      <c r="I4" s="13"/>
      <c r="J4" s="51" t="s">
        <v>2</v>
      </c>
      <c r="L4" s="52" t="s">
        <v>133</v>
      </c>
      <c r="N4" s="52" t="s">
        <v>134</v>
      </c>
      <c r="Q4" s="28" t="s">
        <v>115</v>
      </c>
      <c r="S4" s="28" t="s">
        <v>116</v>
      </c>
    </row>
    <row r="5" spans="1:25" ht="15" thickBot="1" x14ac:dyDescent="0.35">
      <c r="A5" s="81" t="s">
        <v>3</v>
      </c>
      <c r="B5" s="81"/>
      <c r="C5" s="3"/>
      <c r="D5" s="3"/>
      <c r="E5" s="3"/>
      <c r="F5" s="28"/>
      <c r="G5" s="3"/>
      <c r="H5" s="3"/>
      <c r="I5" s="3"/>
      <c r="J5" s="28"/>
    </row>
    <row r="6" spans="1:25" ht="15" thickBot="1" x14ac:dyDescent="0.35">
      <c r="A6" s="14">
        <v>1</v>
      </c>
      <c r="B6" s="15" t="s">
        <v>4</v>
      </c>
      <c r="C6" s="4"/>
      <c r="D6" s="33"/>
      <c r="E6" s="4"/>
      <c r="F6" s="34"/>
      <c r="G6" s="70"/>
      <c r="H6" s="70"/>
      <c r="I6" s="4"/>
      <c r="J6" s="53">
        <v>10.6</v>
      </c>
      <c r="L6" s="54">
        <f>IF($D6="Concerné",$F6*$J6,0)</f>
        <v>0</v>
      </c>
      <c r="M6" s="56"/>
      <c r="N6" s="54">
        <f>L6</f>
        <v>0</v>
      </c>
      <c r="Q6">
        <f>L6</f>
        <v>0</v>
      </c>
      <c r="R6" s="29"/>
      <c r="S6">
        <f>Q6</f>
        <v>0</v>
      </c>
      <c r="X6" t="str">
        <f>IF(ISBLANK(D6),"PAS OK","OK")</f>
        <v>PAS OK</v>
      </c>
      <c r="Y6" t="str">
        <f>IF(AND($D6="Concerné",ISBLANK($F6)),"PAS OK", "OK")</f>
        <v>OK</v>
      </c>
    </row>
    <row r="7" spans="1:25" s="2" customFormat="1" ht="15" thickBot="1" x14ac:dyDescent="0.35">
      <c r="A7" s="16"/>
      <c r="B7" s="17"/>
      <c r="C7" s="4"/>
      <c r="D7" s="4"/>
      <c r="E7" s="4"/>
      <c r="F7" s="32"/>
      <c r="G7" s="70"/>
      <c r="H7" s="70"/>
      <c r="I7" s="4"/>
      <c r="J7" s="29"/>
      <c r="L7" s="55"/>
      <c r="M7" s="55"/>
      <c r="N7" s="55"/>
    </row>
    <row r="8" spans="1:25" ht="15" thickBot="1" x14ac:dyDescent="0.35">
      <c r="A8" s="14">
        <v>2</v>
      </c>
      <c r="B8" s="15" t="s">
        <v>5</v>
      </c>
      <c r="C8" s="4"/>
      <c r="D8" s="33"/>
      <c r="E8" s="4"/>
      <c r="F8" s="34"/>
      <c r="G8" s="70"/>
      <c r="H8" s="70"/>
      <c r="I8" s="4"/>
      <c r="J8" s="53">
        <v>12.4</v>
      </c>
      <c r="L8" s="54">
        <f>IF($D8="Concerné",$F8*$J8,0)</f>
        <v>0</v>
      </c>
      <c r="M8" s="56"/>
      <c r="N8" s="54">
        <f>L8</f>
        <v>0</v>
      </c>
      <c r="Q8">
        <f>L8</f>
        <v>0</v>
      </c>
      <c r="S8">
        <f>Q8</f>
        <v>0</v>
      </c>
      <c r="X8" t="str">
        <f>IF(ISBLANK(D8),"PAS OK","OK")</f>
        <v>PAS OK</v>
      </c>
      <c r="Y8" t="str">
        <f>IF(AND($D8="Concerné",ISBLANK($F8)),"PAS OK", "OK")</f>
        <v>OK</v>
      </c>
    </row>
    <row r="9" spans="1:25" s="2" customFormat="1" ht="15" thickBot="1" x14ac:dyDescent="0.35">
      <c r="A9" s="16"/>
      <c r="B9" s="17"/>
      <c r="C9" s="4"/>
      <c r="D9" s="4"/>
      <c r="E9" s="4"/>
      <c r="F9" s="32"/>
      <c r="G9" s="70"/>
      <c r="H9" s="70"/>
      <c r="I9" s="4"/>
      <c r="J9" s="29"/>
      <c r="L9" s="55"/>
      <c r="M9" s="55"/>
      <c r="N9" s="55"/>
    </row>
    <row r="10" spans="1:25" ht="15" thickBot="1" x14ac:dyDescent="0.35">
      <c r="A10" s="14">
        <v>3</v>
      </c>
      <c r="B10" s="15" t="s">
        <v>137</v>
      </c>
      <c r="C10" s="4"/>
      <c r="D10" s="33"/>
      <c r="E10" s="4"/>
      <c r="F10" s="34"/>
      <c r="G10" s="70"/>
      <c r="H10" s="70"/>
      <c r="I10" s="4"/>
      <c r="J10" s="53">
        <v>8.3000000000000007</v>
      </c>
      <c r="L10" s="54">
        <f>IF($D10="Concerné",$F10*$J10,0)</f>
        <v>0</v>
      </c>
      <c r="M10" s="56"/>
      <c r="N10" s="54">
        <f>L10</f>
        <v>0</v>
      </c>
      <c r="Q10">
        <f>L10</f>
        <v>0</v>
      </c>
      <c r="S10">
        <f>Q10</f>
        <v>0</v>
      </c>
      <c r="X10" t="str">
        <f>IF(ISBLANK(D10),"PAS OK","OK")</f>
        <v>PAS OK</v>
      </c>
      <c r="Y10" t="str">
        <f>IF(AND($D10="Concerné",ISBLANK($F10)),"PAS OK", "OK")</f>
        <v>OK</v>
      </c>
    </row>
    <row r="11" spans="1:25" s="2" customFormat="1" ht="15" thickBot="1" x14ac:dyDescent="0.35">
      <c r="A11" s="16"/>
      <c r="B11" s="17"/>
      <c r="C11" s="4"/>
      <c r="D11" s="4"/>
      <c r="E11" s="4"/>
      <c r="F11" s="32"/>
      <c r="G11" s="70"/>
      <c r="H11" s="70"/>
      <c r="I11" s="4"/>
      <c r="J11" s="29"/>
      <c r="L11" s="55"/>
      <c r="M11" s="55"/>
      <c r="N11" s="55"/>
    </row>
    <row r="12" spans="1:25" ht="15" thickBot="1" x14ac:dyDescent="0.35">
      <c r="A12" s="14">
        <v>4</v>
      </c>
      <c r="B12" s="15" t="s">
        <v>6</v>
      </c>
      <c r="C12" s="4"/>
      <c r="D12" s="33"/>
      <c r="E12" s="4"/>
      <c r="F12" s="34"/>
      <c r="G12" s="70"/>
      <c r="H12" s="70"/>
      <c r="I12" s="4"/>
      <c r="J12" s="53">
        <v>4.5999999999999996</v>
      </c>
      <c r="L12" s="54">
        <f>IF($D12="Concerné",$F12*$J12,0)</f>
        <v>0</v>
      </c>
      <c r="M12" s="56"/>
      <c r="N12" s="54">
        <f>L12</f>
        <v>0</v>
      </c>
      <c r="Q12">
        <f>L12</f>
        <v>0</v>
      </c>
      <c r="S12">
        <f>Q12</f>
        <v>0</v>
      </c>
      <c r="X12" t="str">
        <f>IF(ISBLANK(D12),"PAS OK","OK")</f>
        <v>PAS OK</v>
      </c>
      <c r="Y12" t="str">
        <f>IF(AND($D12="Concerné",ISBLANK($F12)),"PAS OK", "OK")</f>
        <v>OK</v>
      </c>
    </row>
    <row r="13" spans="1:25" s="2" customFormat="1" ht="15" thickBot="1" x14ac:dyDescent="0.35">
      <c r="A13" s="16"/>
      <c r="B13" s="17"/>
      <c r="C13" s="4"/>
      <c r="D13" s="4"/>
      <c r="E13" s="4"/>
      <c r="F13" s="32"/>
      <c r="G13" s="70"/>
      <c r="H13" s="70"/>
      <c r="I13" s="4"/>
      <c r="J13" s="29"/>
      <c r="L13" s="55"/>
      <c r="M13" s="55"/>
      <c r="N13" s="55"/>
    </row>
    <row r="14" spans="1:25" ht="15" thickBot="1" x14ac:dyDescent="0.35">
      <c r="A14" s="14">
        <v>5</v>
      </c>
      <c r="B14" s="15" t="s">
        <v>7</v>
      </c>
      <c r="C14" s="4"/>
      <c r="D14" s="33"/>
      <c r="E14" s="4"/>
      <c r="F14" s="34"/>
      <c r="G14" s="70"/>
      <c r="H14" s="70"/>
      <c r="I14" s="4"/>
      <c r="J14" s="53">
        <v>223.9</v>
      </c>
      <c r="L14" s="54">
        <f>IF($D14="Concerné",$F14*$J14,0)</f>
        <v>0</v>
      </c>
      <c r="M14" s="56"/>
      <c r="N14" s="54">
        <f>L14</f>
        <v>0</v>
      </c>
      <c r="Q14">
        <f>L14</f>
        <v>0</v>
      </c>
      <c r="S14">
        <f>Q14</f>
        <v>0</v>
      </c>
      <c r="X14" t="str">
        <f>IF(ISBLANK(D14),"PAS OK","OK")</f>
        <v>PAS OK</v>
      </c>
      <c r="Y14" t="str">
        <f>IF(AND($D14="Concerné",ISBLANK($F14)),"PAS OK", "OK")</f>
        <v>OK</v>
      </c>
    </row>
    <row r="15" spans="1:25" s="2" customFormat="1" ht="15" thickBot="1" x14ac:dyDescent="0.35">
      <c r="A15" s="16"/>
      <c r="B15" s="17"/>
      <c r="C15" s="4"/>
      <c r="D15" s="4"/>
      <c r="E15" s="4"/>
      <c r="F15" s="32"/>
      <c r="G15" s="70"/>
      <c r="H15" s="70"/>
      <c r="I15" s="4"/>
      <c r="J15" s="29"/>
      <c r="L15" s="55"/>
      <c r="M15" s="55"/>
      <c r="N15" s="55"/>
    </row>
    <row r="16" spans="1:25" ht="15" thickBot="1" x14ac:dyDescent="0.35">
      <c r="A16" s="14">
        <v>6</v>
      </c>
      <c r="B16" s="15" t="s">
        <v>132</v>
      </c>
      <c r="C16" s="4"/>
      <c r="D16" s="33"/>
      <c r="E16" s="4"/>
      <c r="F16" s="34"/>
      <c r="G16" s="70"/>
      <c r="H16" s="70"/>
      <c r="I16" s="4"/>
      <c r="J16" s="53">
        <v>15.1</v>
      </c>
      <c r="L16" s="54">
        <f>IF($D16="Concerné",$F16*$J16,0)</f>
        <v>0</v>
      </c>
      <c r="M16" s="56"/>
      <c r="N16" s="54">
        <f>L16</f>
        <v>0</v>
      </c>
      <c r="Q16">
        <f>L16</f>
        <v>0</v>
      </c>
      <c r="S16">
        <f>Q16</f>
        <v>0</v>
      </c>
      <c r="X16" t="str">
        <f>IF(ISBLANK(D16),"PAS OK","OK")</f>
        <v>PAS OK</v>
      </c>
      <c r="Y16" t="str">
        <f>IF(AND($D16="Concerné",ISBLANK($F16)),"PAS OK", "OK")</f>
        <v>OK</v>
      </c>
    </row>
    <row r="17" spans="1:25" s="2" customFormat="1" x14ac:dyDescent="0.3">
      <c r="A17" s="16"/>
      <c r="B17" s="17"/>
      <c r="C17" s="4"/>
      <c r="D17" s="4"/>
      <c r="E17" s="4"/>
      <c r="F17" s="32"/>
      <c r="G17" s="70"/>
      <c r="H17" s="70"/>
      <c r="I17" s="4"/>
      <c r="J17" s="29"/>
      <c r="L17" s="55"/>
      <c r="M17" s="55"/>
      <c r="N17" s="55"/>
    </row>
    <row r="18" spans="1:25" ht="15" thickBot="1" x14ac:dyDescent="0.35">
      <c r="A18" s="89" t="s">
        <v>8</v>
      </c>
      <c r="B18" s="89"/>
      <c r="C18" s="5"/>
      <c r="D18" s="5"/>
      <c r="E18" s="5"/>
      <c r="F18" s="32"/>
      <c r="G18" s="71"/>
      <c r="H18" s="71"/>
      <c r="I18" s="5"/>
      <c r="J18" s="30"/>
      <c r="L18" s="56"/>
      <c r="M18" s="56"/>
      <c r="N18" s="56"/>
    </row>
    <row r="19" spans="1:25" ht="15" thickBot="1" x14ac:dyDescent="0.35">
      <c r="A19" s="14">
        <v>7</v>
      </c>
      <c r="B19" s="15" t="s">
        <v>9</v>
      </c>
      <c r="C19" s="4"/>
      <c r="D19" s="33"/>
      <c r="E19" s="4"/>
      <c r="F19" s="34"/>
      <c r="G19" s="70"/>
      <c r="H19" s="70"/>
      <c r="I19" s="4"/>
      <c r="J19" s="53">
        <v>1</v>
      </c>
      <c r="L19" s="54">
        <f>IF($D19="Concerné",$F19*$J19,0)</f>
        <v>0</v>
      </c>
      <c r="M19" s="56"/>
      <c r="N19" s="54">
        <f>L19</f>
        <v>0</v>
      </c>
      <c r="Q19">
        <f>L19</f>
        <v>0</v>
      </c>
      <c r="S19">
        <f>Q19</f>
        <v>0</v>
      </c>
      <c r="X19" t="str">
        <f>IF(ISBLANK(D19),"PAS OK","OK")</f>
        <v>PAS OK</v>
      </c>
      <c r="Y19" t="str">
        <f>IF(AND($D19="Concerné",ISBLANK($F19)),"PAS OK", "OK")</f>
        <v>OK</v>
      </c>
    </row>
    <row r="20" spans="1:25" s="2" customFormat="1" x14ac:dyDescent="0.3">
      <c r="A20" s="16"/>
      <c r="B20" s="17"/>
      <c r="C20" s="4"/>
      <c r="D20" s="4"/>
      <c r="E20" s="4"/>
      <c r="F20" s="32"/>
      <c r="G20" s="70"/>
      <c r="H20" s="70"/>
      <c r="I20" s="4"/>
      <c r="J20" s="29"/>
      <c r="L20" s="55"/>
      <c r="M20" s="55"/>
      <c r="N20" s="55"/>
    </row>
    <row r="21" spans="1:25" ht="15" thickBot="1" x14ac:dyDescent="0.35">
      <c r="A21" s="81" t="s">
        <v>10</v>
      </c>
      <c r="B21" s="81"/>
      <c r="C21" s="3"/>
      <c r="D21" s="3"/>
      <c r="E21" s="3"/>
      <c r="F21" s="32"/>
      <c r="G21" s="72"/>
      <c r="H21" s="72"/>
      <c r="I21" s="3"/>
      <c r="J21" s="30"/>
      <c r="L21" s="56"/>
      <c r="M21" s="56"/>
      <c r="N21" s="56"/>
    </row>
    <row r="22" spans="1:25" ht="15" thickBot="1" x14ac:dyDescent="0.35">
      <c r="A22" s="14">
        <v>8</v>
      </c>
      <c r="B22" s="15" t="s">
        <v>11</v>
      </c>
      <c r="C22" s="4"/>
      <c r="D22" s="33"/>
      <c r="E22" s="4"/>
      <c r="F22" s="34"/>
      <c r="G22" s="70"/>
      <c r="H22" s="70"/>
      <c r="I22" s="4"/>
      <c r="J22" s="53">
        <v>0.37</v>
      </c>
      <c r="L22" s="54">
        <f>IF($D22="Concerné",$F22*$J22,0)</f>
        <v>0</v>
      </c>
      <c r="M22" s="56"/>
      <c r="N22" s="54">
        <f>L22</f>
        <v>0</v>
      </c>
      <c r="Q22">
        <f>L22</f>
        <v>0</v>
      </c>
      <c r="S22">
        <f>Q22</f>
        <v>0</v>
      </c>
      <c r="X22" t="str">
        <f>IF(ISBLANK(D22),"PAS OK","OK")</f>
        <v>PAS OK</v>
      </c>
      <c r="Y22" t="str">
        <f>IF(AND($D22="Concerné",ISBLANK($F22)),"PAS OK", "OK")</f>
        <v>OK</v>
      </c>
    </row>
    <row r="23" spans="1:25" s="2" customFormat="1" ht="15" thickBot="1" x14ac:dyDescent="0.35">
      <c r="A23" s="16"/>
      <c r="B23" s="17"/>
      <c r="C23" s="4"/>
      <c r="E23" s="4"/>
      <c r="F23" s="32"/>
      <c r="G23" s="70"/>
      <c r="H23" s="70"/>
      <c r="I23" s="4"/>
      <c r="J23" s="29"/>
      <c r="L23" s="55"/>
      <c r="M23" s="55"/>
      <c r="N23" s="55"/>
    </row>
    <row r="24" spans="1:25" ht="15" thickBot="1" x14ac:dyDescent="0.35">
      <c r="A24" s="14">
        <v>9</v>
      </c>
      <c r="B24" s="15" t="s">
        <v>12</v>
      </c>
      <c r="C24" s="4"/>
      <c r="D24" s="33"/>
      <c r="E24" s="4"/>
      <c r="F24" s="34"/>
      <c r="G24" s="70"/>
      <c r="H24" s="57">
        <f>IF($D24="Option détaillée ",IF($D26="Concerné",F26,0)+IF($D27="Concerné",F27,0)+IF($D28="Concerné",F28,0)+IF($D29="Concerné",F29,0)+IF($D30="Concerné",F30,0)+IF($D31="Concerné",F31,0),0)</f>
        <v>0</v>
      </c>
      <c r="I24" s="4"/>
      <c r="J24" s="53">
        <v>1.7</v>
      </c>
      <c r="L24" s="58"/>
      <c r="M24" s="56"/>
      <c r="N24" s="54">
        <f>IF($D24="Option simplifiée",$F24*$J24,IF($D24="Option détaillée ",$H24*$J24,0))</f>
        <v>0</v>
      </c>
      <c r="O24" t="b">
        <f>IF(AND(D$24="Option détaillée ",$V$176&lt;5),TRUE,FALSE)</f>
        <v>0</v>
      </c>
      <c r="P24" t="b">
        <f>IF(AND(D$24="Option détaillée ",$V$176=5),TRUE,FALSE)</f>
        <v>0</v>
      </c>
      <c r="Q24">
        <f>IF($D24="Option simplifiée",$L24,ROUND(SUM(F26:F31)*$J24,0))</f>
        <v>0</v>
      </c>
      <c r="S24" s="41" t="str">
        <f>IF(U26=6,SUM(L26:L31),"FAUX")</f>
        <v>FAUX</v>
      </c>
      <c r="X24" t="str">
        <f>IF(ISBLANK(D24),"PAS OK","OK")</f>
        <v>PAS OK</v>
      </c>
      <c r="Y24" t="str">
        <f>IF(AND($D24="Option simplifiée",ISBLANK($F24)),"PAS OK", "OK")</f>
        <v>OK</v>
      </c>
    </row>
    <row r="25" spans="1:25" s="2" customFormat="1" ht="15" thickBot="1" x14ac:dyDescent="0.35">
      <c r="A25" s="16"/>
      <c r="B25" s="17"/>
      <c r="C25" s="4"/>
      <c r="D25" s="4"/>
      <c r="E25" s="4"/>
      <c r="F25" s="32"/>
      <c r="G25" s="70"/>
      <c r="H25" s="70"/>
      <c r="I25" s="4"/>
      <c r="J25" s="59" t="str">
        <f>IF(O24,"Vous n'avez pas sélectionné toutes les options détaillées, seuls les coefficients de l'UO simplifiée seront utilisés pour le calcul de l'UO","")</f>
        <v/>
      </c>
      <c r="L25" s="55"/>
      <c r="M25" s="55"/>
      <c r="N25" s="55"/>
    </row>
    <row r="26" spans="1:25" ht="15" thickBot="1" x14ac:dyDescent="0.35">
      <c r="A26" s="18" t="s">
        <v>96</v>
      </c>
      <c r="B26" s="19" t="s">
        <v>13</v>
      </c>
      <c r="C26" s="6"/>
      <c r="D26" s="33"/>
      <c r="E26" s="6"/>
      <c r="F26" s="34"/>
      <c r="G26" s="73"/>
      <c r="H26" s="73"/>
      <c r="I26" s="6"/>
      <c r="J26" s="60">
        <v>1.9</v>
      </c>
      <c r="K26" s="1"/>
      <c r="L26" s="54">
        <f t="shared" ref="L26:L31" si="0">IF(AND($D$24="Option détaillée ",$D26&lt;&gt;"Non concerné",$V$176=5),IF($F26="","A renseigner",IF(D26&lt;&gt;"",$F26*$J26,0)),0)</f>
        <v>0</v>
      </c>
      <c r="M26" s="69"/>
      <c r="N26" s="58"/>
      <c r="O26" t="b">
        <f t="shared" ref="O26:O31" si="1">IF(AND(D$24="Option détaillée ",$V$176&lt;5),TRUE,FALSE)</f>
        <v>0</v>
      </c>
      <c r="P26" t="b">
        <f t="shared" ref="P26:P31" si="2">IF(AND(D$24="Option détaillée ",$V$176=5),TRUE,FALSE)</f>
        <v>0</v>
      </c>
      <c r="U26" s="31" t="str">
        <f>IF(D24&lt;&gt;"Option détaillée ", "FAUX", COUNTIF(L26:L31,"&gt;=0"))</f>
        <v>FAUX</v>
      </c>
      <c r="V26" s="45">
        <f>IF(D24&lt;&gt;"Option simplifiée",1, 0)</f>
        <v>1</v>
      </c>
      <c r="Y26" t="str">
        <f>IF(OR(AND($D$24="Option détaillée ",ISBLANK($D26)),AND(D26="Concerné",ISBLANK(F26))),"PAS OK", "OK")</f>
        <v>OK</v>
      </c>
    </row>
    <row r="27" spans="1:25" ht="15" thickBot="1" x14ac:dyDescent="0.35">
      <c r="A27" s="18" t="s">
        <v>97</v>
      </c>
      <c r="B27" s="19" t="s">
        <v>14</v>
      </c>
      <c r="C27" s="6"/>
      <c r="D27" s="33"/>
      <c r="E27" s="6"/>
      <c r="F27" s="34"/>
      <c r="G27" s="73"/>
      <c r="H27" s="73"/>
      <c r="I27" s="6"/>
      <c r="J27" s="60">
        <v>0.9</v>
      </c>
      <c r="K27" s="1"/>
      <c r="L27" s="54">
        <f t="shared" si="0"/>
        <v>0</v>
      </c>
      <c r="M27" s="69"/>
      <c r="N27" s="58"/>
      <c r="O27" t="b">
        <f t="shared" si="1"/>
        <v>0</v>
      </c>
      <c r="P27" t="b">
        <f t="shared" si="2"/>
        <v>0</v>
      </c>
      <c r="V27" s="42"/>
      <c r="Y27" t="str">
        <f t="shared" ref="Y27:Y31" si="3">IF(OR(AND($D$24="Option détaillée ",ISBLANK($D27)),AND(D27="Concerné",ISBLANK(F27))),"PAS OK", "OK")</f>
        <v>OK</v>
      </c>
    </row>
    <row r="28" spans="1:25" ht="15" thickBot="1" x14ac:dyDescent="0.35">
      <c r="A28" s="18" t="s">
        <v>98</v>
      </c>
      <c r="B28" s="19" t="s">
        <v>15</v>
      </c>
      <c r="C28" s="6"/>
      <c r="D28" s="33"/>
      <c r="E28" s="6"/>
      <c r="F28" s="34"/>
      <c r="G28" s="73"/>
      <c r="H28" s="73"/>
      <c r="I28" s="6"/>
      <c r="J28" s="60">
        <v>2.2000000000000002</v>
      </c>
      <c r="K28" s="1"/>
      <c r="L28" s="54">
        <f t="shared" si="0"/>
        <v>0</v>
      </c>
      <c r="M28" s="69"/>
      <c r="N28" s="58"/>
      <c r="O28" t="b">
        <f t="shared" si="1"/>
        <v>0</v>
      </c>
      <c r="P28" t="b">
        <f t="shared" si="2"/>
        <v>0</v>
      </c>
      <c r="V28" s="42"/>
      <c r="Y28" t="str">
        <f t="shared" si="3"/>
        <v>OK</v>
      </c>
    </row>
    <row r="29" spans="1:25" ht="15" thickBot="1" x14ac:dyDescent="0.35">
      <c r="A29" s="18" t="s">
        <v>99</v>
      </c>
      <c r="B29" s="19" t="s">
        <v>16</v>
      </c>
      <c r="C29" s="6"/>
      <c r="D29" s="33"/>
      <c r="E29" s="6"/>
      <c r="F29" s="34"/>
      <c r="G29" s="73"/>
      <c r="H29" s="73"/>
      <c r="I29" s="6"/>
      <c r="J29" s="60">
        <v>1.9</v>
      </c>
      <c r="K29" s="1"/>
      <c r="L29" s="54">
        <f t="shared" si="0"/>
        <v>0</v>
      </c>
      <c r="M29" s="69"/>
      <c r="N29" s="58"/>
      <c r="O29" t="b">
        <f t="shared" si="1"/>
        <v>0</v>
      </c>
      <c r="P29" t="b">
        <f t="shared" si="2"/>
        <v>0</v>
      </c>
      <c r="V29" s="42"/>
      <c r="Y29" t="str">
        <f t="shared" si="3"/>
        <v>OK</v>
      </c>
    </row>
    <row r="30" spans="1:25" ht="15" thickBot="1" x14ac:dyDescent="0.35">
      <c r="A30" s="18" t="s">
        <v>100</v>
      </c>
      <c r="B30" s="20" t="s">
        <v>17</v>
      </c>
      <c r="C30" s="7"/>
      <c r="D30" s="33"/>
      <c r="E30" s="7"/>
      <c r="F30" s="34"/>
      <c r="G30" s="74"/>
      <c r="H30" s="74"/>
      <c r="I30" s="7"/>
      <c r="J30" s="60">
        <v>1.8</v>
      </c>
      <c r="K30" s="1"/>
      <c r="L30" s="54">
        <f t="shared" si="0"/>
        <v>0</v>
      </c>
      <c r="M30" s="69"/>
      <c r="N30" s="58"/>
      <c r="O30" t="b">
        <f t="shared" si="1"/>
        <v>0</v>
      </c>
      <c r="P30" t="b">
        <f t="shared" si="2"/>
        <v>0</v>
      </c>
      <c r="V30" s="42"/>
      <c r="Y30" t="str">
        <f t="shared" si="3"/>
        <v>OK</v>
      </c>
    </row>
    <row r="31" spans="1:25" s="1" customFormat="1" ht="15" thickBot="1" x14ac:dyDescent="0.35">
      <c r="A31" s="18" t="s">
        <v>101</v>
      </c>
      <c r="B31" s="19" t="s">
        <v>125</v>
      </c>
      <c r="C31" s="6"/>
      <c r="D31" s="33"/>
      <c r="E31" s="6"/>
      <c r="F31" s="34"/>
      <c r="G31" s="73"/>
      <c r="H31" s="73"/>
      <c r="I31" s="6"/>
      <c r="J31" s="60">
        <v>1.6</v>
      </c>
      <c r="L31" s="54">
        <f t="shared" si="0"/>
        <v>0</v>
      </c>
      <c r="M31" s="69"/>
      <c r="N31" s="58"/>
      <c r="O31" t="b">
        <f t="shared" si="1"/>
        <v>0</v>
      </c>
      <c r="P31" t="b">
        <f t="shared" si="2"/>
        <v>0</v>
      </c>
      <c r="V31" s="43"/>
      <c r="Y31" t="str">
        <f t="shared" si="3"/>
        <v>OK</v>
      </c>
    </row>
    <row r="32" spans="1:25" s="2" customFormat="1" ht="15" thickBot="1" x14ac:dyDescent="0.35">
      <c r="A32" s="16"/>
      <c r="B32" s="17"/>
      <c r="C32" s="4"/>
      <c r="D32" s="4"/>
      <c r="E32" s="4"/>
      <c r="F32" s="32"/>
      <c r="G32" s="70"/>
      <c r="H32" s="70"/>
      <c r="I32" s="4"/>
      <c r="J32" s="29"/>
      <c r="L32" s="55"/>
      <c r="M32" s="55"/>
      <c r="N32" s="55"/>
      <c r="V32" s="44"/>
    </row>
    <row r="33" spans="1:25" ht="15" thickBot="1" x14ac:dyDescent="0.35">
      <c r="A33" s="14">
        <v>10</v>
      </c>
      <c r="B33" s="15" t="s">
        <v>18</v>
      </c>
      <c r="C33" s="4"/>
      <c r="D33" s="33"/>
      <c r="E33" s="4"/>
      <c r="F33" s="34"/>
      <c r="G33" s="70"/>
      <c r="H33" s="70"/>
      <c r="I33" s="4"/>
      <c r="J33" s="53">
        <v>3.9</v>
      </c>
      <c r="L33" s="54">
        <f>IF($D33="Concerné",$F33*$J33,0)</f>
        <v>0</v>
      </c>
      <c r="M33" s="56"/>
      <c r="N33" s="54">
        <f>L33</f>
        <v>0</v>
      </c>
      <c r="Q33">
        <f>L33</f>
        <v>0</v>
      </c>
      <c r="S33">
        <f>Q33</f>
        <v>0</v>
      </c>
      <c r="V33" s="42"/>
      <c r="X33" t="str">
        <f>IF(ISBLANK(D33),"PAS OK","OK")</f>
        <v>PAS OK</v>
      </c>
      <c r="Y33" t="str">
        <f>IF(AND($D33="Concerné",ISBLANK($F33)),"PAS OK", "OK")</f>
        <v>OK</v>
      </c>
    </row>
    <row r="34" spans="1:25" s="2" customFormat="1" x14ac:dyDescent="0.3">
      <c r="A34" s="16"/>
      <c r="B34" s="17"/>
      <c r="C34" s="4"/>
      <c r="E34" s="4"/>
      <c r="F34" s="32"/>
      <c r="G34" s="70"/>
      <c r="H34" s="70"/>
      <c r="I34" s="4"/>
      <c r="J34" s="29"/>
      <c r="L34" s="55"/>
      <c r="M34" s="55"/>
      <c r="N34" s="55"/>
      <c r="V34" s="44"/>
    </row>
    <row r="35" spans="1:25" ht="15" thickBot="1" x14ac:dyDescent="0.35">
      <c r="A35" s="81" t="s">
        <v>19</v>
      </c>
      <c r="B35" s="81"/>
      <c r="C35" s="3"/>
      <c r="E35" s="3"/>
      <c r="F35" s="32"/>
      <c r="G35" s="72"/>
      <c r="H35" s="72"/>
      <c r="I35" s="3"/>
      <c r="J35" s="30"/>
      <c r="L35" s="56"/>
      <c r="M35" s="56"/>
      <c r="N35" s="56"/>
      <c r="V35" s="42"/>
    </row>
    <row r="36" spans="1:25" ht="15" thickBot="1" x14ac:dyDescent="0.35">
      <c r="A36" s="14">
        <v>11</v>
      </c>
      <c r="B36" s="15" t="s">
        <v>20</v>
      </c>
      <c r="C36" s="4"/>
      <c r="D36" s="33"/>
      <c r="E36" s="4"/>
      <c r="F36" s="34"/>
      <c r="G36" s="70"/>
      <c r="H36" s="57">
        <f>IF($D36="Option détaillée ",IF($D38="Concerné",F38,0)+IF($D39="Concerné",F39,0),0)</f>
        <v>0</v>
      </c>
      <c r="I36" s="4"/>
      <c r="J36" s="53">
        <v>2.1</v>
      </c>
      <c r="L36" s="58"/>
      <c r="M36" s="56"/>
      <c r="N36" s="54">
        <f>IF($D36="Option simplifiée",$F36*$J36,IF($D36="Option détaillée ",$H36*$J36,0))</f>
        <v>0</v>
      </c>
      <c r="O36" t="b">
        <f>IF(AND(D$36="Option détaillée ",$V$176&lt;5),TRUE,FALSE)</f>
        <v>0</v>
      </c>
      <c r="P36" t="b">
        <f>IF(AND(D$36="Option détaillée ",$V$176=5),TRUE,FALSE)</f>
        <v>0</v>
      </c>
      <c r="Q36">
        <f>IF($D36="Option simplifiée",$L36,ROUND(SUM(F38:F39)*$J36,0))</f>
        <v>0</v>
      </c>
      <c r="S36" s="41" t="str">
        <f>IF(U38=2,SUM(L38:L39),"FAUX")</f>
        <v>FAUX</v>
      </c>
      <c r="V36" s="42"/>
      <c r="X36" t="str">
        <f>IF(ISBLANK(D36),"PAS OK","OK")</f>
        <v>PAS OK</v>
      </c>
      <c r="Y36" t="str">
        <f>IF(AND($D36="Option simplifiée",ISBLANK($F36)),"PAS OK", "OK")</f>
        <v>OK</v>
      </c>
    </row>
    <row r="37" spans="1:25" s="2" customFormat="1" ht="15" thickBot="1" x14ac:dyDescent="0.35">
      <c r="A37" s="16"/>
      <c r="B37" s="17"/>
      <c r="C37" s="4"/>
      <c r="D37" s="4"/>
      <c r="E37" s="4"/>
      <c r="F37" s="32"/>
      <c r="G37" s="70"/>
      <c r="H37" s="70"/>
      <c r="I37" s="4"/>
      <c r="J37" s="59" t="str">
        <f>IF(O36,"Vous n'avez pas sélectionné toutes les options détaillées, seuls les coefficients de l'UO simplifiée seront utilisés pour le calcul de l'UO","")</f>
        <v/>
      </c>
      <c r="L37" s="55"/>
      <c r="M37" s="55"/>
      <c r="N37" s="55"/>
      <c r="V37" s="44"/>
    </row>
    <row r="38" spans="1:25" ht="15" thickBot="1" x14ac:dyDescent="0.35">
      <c r="A38" s="18" t="s">
        <v>102</v>
      </c>
      <c r="B38" s="19" t="s">
        <v>21</v>
      </c>
      <c r="C38" s="6"/>
      <c r="D38" s="33"/>
      <c r="E38" s="6"/>
      <c r="F38" s="34"/>
      <c r="G38" s="73"/>
      <c r="H38" s="73"/>
      <c r="I38" s="6"/>
      <c r="J38" s="60">
        <v>2</v>
      </c>
      <c r="K38" s="61"/>
      <c r="L38" s="54">
        <f>IF(AND($D$36="Option détaillée ",$D38&lt;&gt;"Non concerné",$V$176=5),IF($F38="","A renseigner",IF(D38&lt;&gt;"",$F38*$J38,0)),0)</f>
        <v>0</v>
      </c>
      <c r="M38" s="56"/>
      <c r="N38" s="58"/>
      <c r="O38" t="b">
        <f>IF(AND(D$36="Option détaillée ",$V$176&lt;5),TRUE,FALSE)</f>
        <v>0</v>
      </c>
      <c r="P38" t="b">
        <f>IF(AND(D$36="Option détaillée ",$V$176=5),TRUE,FALSE)</f>
        <v>0</v>
      </c>
      <c r="U38" s="31" t="str">
        <f>IF($D36&lt;&gt;"Option détaillée ","FAUX",COUNTIF(L38:L39,"&gt;=0"))</f>
        <v>FAUX</v>
      </c>
      <c r="V38" s="45">
        <f>IF(D36&lt;&gt;"Option simplifiée",1, 0)</f>
        <v>1</v>
      </c>
      <c r="Y38" t="str">
        <f>IF(OR(AND($D$36="Option détaillée ",ISBLANK($D38)),AND(D38="Concerné",ISBLANK(F38))),"PAS OK", "OK")</f>
        <v>OK</v>
      </c>
    </row>
    <row r="39" spans="1:25" ht="15" thickBot="1" x14ac:dyDescent="0.35">
      <c r="A39" s="18" t="s">
        <v>103</v>
      </c>
      <c r="B39" s="19" t="s">
        <v>22</v>
      </c>
      <c r="C39" s="6"/>
      <c r="D39" s="33"/>
      <c r="E39" s="6"/>
      <c r="F39" s="34"/>
      <c r="G39" s="73"/>
      <c r="H39" s="73"/>
      <c r="I39" s="6"/>
      <c r="J39" s="60">
        <v>2.2000000000000002</v>
      </c>
      <c r="K39" s="61"/>
      <c r="L39" s="54">
        <f>IF(AND($D$36="Option détaillée ",$D39&lt;&gt;"Non concerné",$V$176=5),IF($F39="","A renseigner",IF(D39&lt;&gt;"",$F39*$J39,0)),0)</f>
        <v>0</v>
      </c>
      <c r="M39" s="56"/>
      <c r="N39" s="58"/>
      <c r="O39" t="b">
        <f>IF(AND(D$36="Option détaillée ",$V$176&lt;5),TRUE,FALSE)</f>
        <v>0</v>
      </c>
      <c r="P39" t="b">
        <f>IF(AND(D$36="Option détaillée ",$V$176=5),TRUE,FALSE)</f>
        <v>0</v>
      </c>
      <c r="V39" s="42"/>
      <c r="Y39" t="str">
        <f>IF(OR(AND($D$36="Option détaillée ",ISBLANK($D39)),AND(D39="Concerné",ISBLANK(F39))),"PAS OK", "OK")</f>
        <v>OK</v>
      </c>
    </row>
    <row r="40" spans="1:25" s="2" customFormat="1" x14ac:dyDescent="0.3">
      <c r="A40" s="16"/>
      <c r="B40" s="17"/>
      <c r="C40" s="4"/>
      <c r="D40" s="4"/>
      <c r="E40" s="4"/>
      <c r="F40" s="32"/>
      <c r="G40" s="70"/>
      <c r="H40" s="70"/>
      <c r="I40" s="4"/>
      <c r="J40" s="29"/>
      <c r="L40" s="55"/>
      <c r="M40" s="55"/>
      <c r="N40" s="55"/>
      <c r="V40" s="44"/>
    </row>
    <row r="41" spans="1:25" ht="15" thickBot="1" x14ac:dyDescent="0.35">
      <c r="A41" s="82" t="s">
        <v>23</v>
      </c>
      <c r="B41" s="82"/>
      <c r="C41" s="8"/>
      <c r="D41" s="8"/>
      <c r="E41" s="8"/>
      <c r="F41" s="32"/>
      <c r="G41" s="75"/>
      <c r="H41" s="75"/>
      <c r="I41" s="8"/>
      <c r="J41" s="30"/>
      <c r="K41" s="61"/>
      <c r="L41" s="56"/>
      <c r="M41" s="56"/>
      <c r="N41" s="56"/>
      <c r="V41" s="42"/>
    </row>
    <row r="42" spans="1:25" ht="15" thickBot="1" x14ac:dyDescent="0.35">
      <c r="A42" s="14">
        <v>12</v>
      </c>
      <c r="B42" s="15" t="s">
        <v>24</v>
      </c>
      <c r="C42" s="4"/>
      <c r="D42" s="33"/>
      <c r="E42" s="4"/>
      <c r="F42" s="34"/>
      <c r="G42" s="70"/>
      <c r="H42" s="70"/>
      <c r="I42" s="4"/>
      <c r="J42" s="53">
        <v>9.6</v>
      </c>
      <c r="L42" s="54">
        <f>IF($D42="Concerné",$F42*$J42,0)</f>
        <v>0</v>
      </c>
      <c r="M42" s="56"/>
      <c r="N42" s="54">
        <f>L42</f>
        <v>0</v>
      </c>
      <c r="Q42">
        <f>L42</f>
        <v>0</v>
      </c>
      <c r="S42">
        <f>Q42</f>
        <v>0</v>
      </c>
      <c r="V42" s="42"/>
      <c r="X42" t="str">
        <f>IF(ISBLANK(D42),"PAS OK","OK")</f>
        <v>PAS OK</v>
      </c>
      <c r="Y42" t="str">
        <f>IF(AND($D42="Concerné",ISBLANK($F42)),"PAS OK", "OK")</f>
        <v>OK</v>
      </c>
    </row>
    <row r="43" spans="1:25" s="2" customFormat="1" x14ac:dyDescent="0.3">
      <c r="A43" s="16"/>
      <c r="B43" s="17"/>
      <c r="C43" s="4"/>
      <c r="D43" s="4"/>
      <c r="E43" s="4"/>
      <c r="F43" s="32"/>
      <c r="G43" s="70"/>
      <c r="H43" s="70"/>
      <c r="I43" s="4"/>
      <c r="J43" s="29"/>
      <c r="L43" s="55"/>
      <c r="M43" s="55"/>
      <c r="N43" s="55"/>
      <c r="V43" s="44"/>
    </row>
    <row r="44" spans="1:25" ht="15" thickBot="1" x14ac:dyDescent="0.35">
      <c r="A44" s="81" t="s">
        <v>25</v>
      </c>
      <c r="B44" s="81"/>
      <c r="C44" s="3"/>
      <c r="D44" s="3"/>
      <c r="E44" s="3"/>
      <c r="F44" s="32"/>
      <c r="G44" s="72"/>
      <c r="H44" s="72"/>
      <c r="I44" s="3"/>
      <c r="J44" s="30"/>
      <c r="L44" s="56"/>
      <c r="M44" s="56"/>
      <c r="N44" s="56"/>
      <c r="V44" s="42"/>
    </row>
    <row r="45" spans="1:25" ht="15" thickBot="1" x14ac:dyDescent="0.35">
      <c r="A45" s="14">
        <v>13</v>
      </c>
      <c r="B45" s="15" t="s">
        <v>26</v>
      </c>
      <c r="C45" s="4"/>
      <c r="D45" s="33"/>
      <c r="E45" s="4"/>
      <c r="F45" s="34"/>
      <c r="G45" s="70"/>
      <c r="H45" s="70"/>
      <c r="I45" s="4"/>
      <c r="J45" s="53">
        <v>30.4</v>
      </c>
      <c r="L45" s="54">
        <f>IF($D45="Concerné",$F45*$J45,0)</f>
        <v>0</v>
      </c>
      <c r="M45" s="56"/>
      <c r="N45" s="54">
        <f>L45</f>
        <v>0</v>
      </c>
      <c r="Q45">
        <f>L45</f>
        <v>0</v>
      </c>
      <c r="S45">
        <f>Q45</f>
        <v>0</v>
      </c>
      <c r="V45" s="42"/>
      <c r="X45" t="str">
        <f>IF(ISBLANK(D45),"PAS OK","OK")</f>
        <v>PAS OK</v>
      </c>
      <c r="Y45" t="str">
        <f>IF(AND($D45="Concerné",ISBLANK($F45)),"PAS OK", "OK")</f>
        <v>OK</v>
      </c>
    </row>
    <row r="46" spans="1:25" s="2" customFormat="1" x14ac:dyDescent="0.3">
      <c r="A46" s="16"/>
      <c r="B46" s="17"/>
      <c r="C46" s="4"/>
      <c r="D46" s="4"/>
      <c r="E46" s="4"/>
      <c r="F46" s="32"/>
      <c r="G46" s="70"/>
      <c r="H46" s="70"/>
      <c r="I46" s="4"/>
      <c r="J46" s="29"/>
      <c r="L46" s="55"/>
      <c r="M46" s="55"/>
      <c r="N46" s="55"/>
      <c r="V46" s="44"/>
    </row>
    <row r="47" spans="1:25" ht="15" thickBot="1" x14ac:dyDescent="0.35">
      <c r="A47" s="81" t="s">
        <v>27</v>
      </c>
      <c r="B47" s="81"/>
      <c r="C47" s="3"/>
      <c r="D47" s="3"/>
      <c r="E47" s="3"/>
      <c r="F47" s="32"/>
      <c r="G47" s="72"/>
      <c r="H47" s="72"/>
      <c r="I47" s="3"/>
      <c r="J47" s="30"/>
      <c r="L47" s="56"/>
      <c r="M47" s="56"/>
      <c r="N47" s="56"/>
      <c r="V47" s="42"/>
    </row>
    <row r="48" spans="1:25" ht="15" thickBot="1" x14ac:dyDescent="0.35">
      <c r="A48" s="14">
        <v>14</v>
      </c>
      <c r="B48" s="15" t="s">
        <v>126</v>
      </c>
      <c r="C48" s="4"/>
      <c r="D48" s="33"/>
      <c r="E48" s="4"/>
      <c r="F48" s="34"/>
      <c r="G48" s="70"/>
      <c r="H48" s="70"/>
      <c r="I48" s="4"/>
      <c r="J48" s="53">
        <v>38.299999999999997</v>
      </c>
      <c r="L48" s="54">
        <f>IF($D48="Concerné",$F48*$J48,0)</f>
        <v>0</v>
      </c>
      <c r="M48" s="56"/>
      <c r="N48" s="54">
        <f>L48</f>
        <v>0</v>
      </c>
      <c r="Q48">
        <f>L48</f>
        <v>0</v>
      </c>
      <c r="S48">
        <f>Q48</f>
        <v>0</v>
      </c>
      <c r="V48" s="42"/>
      <c r="X48" t="str">
        <f>IF(ISBLANK(D48),"PAS OK","OK")</f>
        <v>PAS OK</v>
      </c>
      <c r="Y48" t="str">
        <f>IF(AND($D48="Concerné",ISBLANK($F48)),"PAS OK", "OK")</f>
        <v>OK</v>
      </c>
    </row>
    <row r="49" spans="1:25" s="2" customFormat="1" x14ac:dyDescent="0.3">
      <c r="A49" s="16"/>
      <c r="B49" s="17"/>
      <c r="C49" s="4"/>
      <c r="D49" s="4"/>
      <c r="E49" s="4"/>
      <c r="F49" s="32"/>
      <c r="G49" s="70"/>
      <c r="H49" s="70"/>
      <c r="I49" s="4"/>
      <c r="J49" s="29"/>
      <c r="L49" s="55"/>
      <c r="M49" s="55"/>
      <c r="N49" s="55"/>
      <c r="V49" s="44"/>
    </row>
    <row r="50" spans="1:25" ht="15" thickBot="1" x14ac:dyDescent="0.35">
      <c r="A50" s="81" t="s">
        <v>28</v>
      </c>
      <c r="B50" s="81"/>
      <c r="C50" s="3"/>
      <c r="D50" s="3"/>
      <c r="E50" s="3"/>
      <c r="F50" s="32"/>
      <c r="G50" s="72"/>
      <c r="H50" s="72"/>
      <c r="I50" s="3"/>
      <c r="J50" s="30"/>
      <c r="L50" s="56"/>
      <c r="M50" s="56"/>
      <c r="N50" s="56"/>
      <c r="V50" s="42"/>
    </row>
    <row r="51" spans="1:25" ht="15" thickBot="1" x14ac:dyDescent="0.35">
      <c r="A51" s="14">
        <v>15</v>
      </c>
      <c r="B51" s="15" t="s">
        <v>29</v>
      </c>
      <c r="C51" s="4"/>
      <c r="D51" s="33"/>
      <c r="E51" s="4"/>
      <c r="F51" s="34"/>
      <c r="G51" s="70"/>
      <c r="H51" s="70"/>
      <c r="I51" s="4"/>
      <c r="J51" s="53">
        <v>6.8</v>
      </c>
      <c r="L51" s="54">
        <f>IF($D51="Concerné",$F51*$J51,0)</f>
        <v>0</v>
      </c>
      <c r="M51" s="56"/>
      <c r="N51" s="54">
        <f>L51</f>
        <v>0</v>
      </c>
      <c r="Q51">
        <f>L51</f>
        <v>0</v>
      </c>
      <c r="S51">
        <f>Q51</f>
        <v>0</v>
      </c>
      <c r="V51" s="42"/>
      <c r="X51" t="str">
        <f>IF(ISBLANK(D51),"PAS OK","OK")</f>
        <v>PAS OK</v>
      </c>
      <c r="Y51" t="str">
        <f>IF(AND($D51="Concerné",ISBLANK($F51)),"PAS OK", "OK")</f>
        <v>OK</v>
      </c>
    </row>
    <row r="52" spans="1:25" s="2" customFormat="1" ht="15" thickBot="1" x14ac:dyDescent="0.35">
      <c r="A52" s="16"/>
      <c r="B52" s="17"/>
      <c r="C52" s="4"/>
      <c r="D52" s="4"/>
      <c r="E52" s="4"/>
      <c r="F52" s="32"/>
      <c r="G52" s="70"/>
      <c r="H52" s="70"/>
      <c r="I52" s="4"/>
      <c r="J52" s="29"/>
      <c r="L52" s="55"/>
      <c r="M52" s="55"/>
      <c r="N52" s="55"/>
      <c r="V52" s="44"/>
    </row>
    <row r="53" spans="1:25" ht="15" thickBot="1" x14ac:dyDescent="0.35">
      <c r="A53" s="14">
        <v>16</v>
      </c>
      <c r="B53" s="15" t="s">
        <v>30</v>
      </c>
      <c r="C53" s="4"/>
      <c r="D53" s="33"/>
      <c r="E53" s="4"/>
      <c r="F53" s="34"/>
      <c r="G53" s="70"/>
      <c r="H53" s="70"/>
      <c r="I53" s="4"/>
      <c r="J53" s="53">
        <v>9.4</v>
      </c>
      <c r="L53" s="54">
        <f>IF($D53="Concerné",$F53*$J53,0)</f>
        <v>0</v>
      </c>
      <c r="M53" s="56"/>
      <c r="N53" s="54">
        <f>L53</f>
        <v>0</v>
      </c>
      <c r="Q53">
        <f>L53</f>
        <v>0</v>
      </c>
      <c r="S53">
        <f>Q53</f>
        <v>0</v>
      </c>
      <c r="V53" s="42"/>
      <c r="X53" t="str">
        <f>IF(ISBLANK(D53),"PAS OK","OK")</f>
        <v>PAS OK</v>
      </c>
      <c r="Y53" t="str">
        <f>IF(AND($D53="Concerné",ISBLANK($F53)),"PAS OK", "OK")</f>
        <v>OK</v>
      </c>
    </row>
    <row r="54" spans="1:25" s="2" customFormat="1" x14ac:dyDescent="0.3">
      <c r="A54" s="16"/>
      <c r="B54" s="17"/>
      <c r="C54" s="4"/>
      <c r="D54" s="4"/>
      <c r="E54" s="4"/>
      <c r="F54" s="32"/>
      <c r="G54" s="70"/>
      <c r="H54" s="70"/>
      <c r="I54" s="4"/>
      <c r="J54" s="29"/>
      <c r="L54" s="55"/>
      <c r="M54" s="55"/>
      <c r="N54" s="55"/>
      <c r="V54" s="44"/>
    </row>
    <row r="55" spans="1:25" ht="15" thickBot="1" x14ac:dyDescent="0.35">
      <c r="A55" s="81" t="s">
        <v>31</v>
      </c>
      <c r="B55" s="81"/>
      <c r="C55" s="3"/>
      <c r="D55" s="3"/>
      <c r="E55" s="3"/>
      <c r="F55" s="32"/>
      <c r="G55" s="72"/>
      <c r="H55" s="72"/>
      <c r="I55" s="3"/>
      <c r="J55" s="30"/>
      <c r="L55" s="56"/>
      <c r="M55" s="56"/>
      <c r="N55" s="56"/>
      <c r="V55" s="42"/>
    </row>
    <row r="56" spans="1:25" ht="15" thickBot="1" x14ac:dyDescent="0.35">
      <c r="A56" s="14">
        <v>17</v>
      </c>
      <c r="B56" s="15" t="s">
        <v>32</v>
      </c>
      <c r="C56" s="4"/>
      <c r="D56" s="33"/>
      <c r="E56" s="4"/>
      <c r="F56" s="34"/>
      <c r="G56" s="70"/>
      <c r="H56" s="70"/>
      <c r="I56" s="4"/>
      <c r="J56" s="53">
        <v>111.9</v>
      </c>
      <c r="L56" s="54">
        <f>IF($D56="Concerné",$F56*$J56,0)</f>
        <v>0</v>
      </c>
      <c r="M56" s="56"/>
      <c r="N56" s="54">
        <f>L56</f>
        <v>0</v>
      </c>
      <c r="Q56">
        <f>L56</f>
        <v>0</v>
      </c>
      <c r="S56">
        <f>Q56</f>
        <v>0</v>
      </c>
      <c r="V56" s="42"/>
      <c r="X56" t="str">
        <f>IF(ISBLANK(D56),"PAS OK","OK")</f>
        <v>PAS OK</v>
      </c>
      <c r="Y56" t="str">
        <f>IF(AND($D56="Concerné",ISBLANK($F56)),"PAS OK", "OK")</f>
        <v>OK</v>
      </c>
    </row>
    <row r="57" spans="1:25" s="2" customFormat="1" ht="15" thickBot="1" x14ac:dyDescent="0.35">
      <c r="A57" s="16"/>
      <c r="B57" s="17"/>
      <c r="C57" s="4"/>
      <c r="D57" s="4"/>
      <c r="E57" s="4"/>
      <c r="F57" s="32"/>
      <c r="G57" s="70"/>
      <c r="H57" s="70"/>
      <c r="I57" s="4"/>
      <c r="J57" s="29"/>
      <c r="L57" s="55"/>
      <c r="M57" s="55"/>
      <c r="N57" s="55"/>
      <c r="V57" s="44"/>
    </row>
    <row r="58" spans="1:25" ht="15" thickBot="1" x14ac:dyDescent="0.35">
      <c r="A58" s="14">
        <v>18</v>
      </c>
      <c r="B58" s="15" t="s">
        <v>33</v>
      </c>
      <c r="C58" s="4"/>
      <c r="D58" s="33"/>
      <c r="E58" s="4"/>
      <c r="F58" s="34"/>
      <c r="G58" s="70"/>
      <c r="H58" s="70"/>
      <c r="I58" s="4"/>
      <c r="J58" s="53">
        <v>180.5</v>
      </c>
      <c r="L58" s="54">
        <f>IF($D58="Concerné",$F58*$J58,0)</f>
        <v>0</v>
      </c>
      <c r="M58" s="56"/>
      <c r="N58" s="54">
        <f>L58</f>
        <v>0</v>
      </c>
      <c r="Q58">
        <f>L58</f>
        <v>0</v>
      </c>
      <c r="S58">
        <f>Q58</f>
        <v>0</v>
      </c>
      <c r="V58" s="42"/>
      <c r="X58" t="str">
        <f>IF(ISBLANK(D58),"PAS OK","OK")</f>
        <v>PAS OK</v>
      </c>
      <c r="Y58" t="str">
        <f>IF(AND($D58="Concerné",ISBLANK($F58)),"PAS OK", "OK")</f>
        <v>OK</v>
      </c>
    </row>
    <row r="59" spans="1:25" s="2" customFormat="1" x14ac:dyDescent="0.3">
      <c r="A59" s="16"/>
      <c r="B59" s="17"/>
      <c r="C59" s="4"/>
      <c r="D59" s="4"/>
      <c r="E59" s="4"/>
      <c r="F59" s="32"/>
      <c r="G59" s="70"/>
      <c r="H59" s="70"/>
      <c r="I59" s="4"/>
      <c r="J59" s="29"/>
      <c r="L59" s="55"/>
      <c r="M59" s="55"/>
      <c r="N59" s="55"/>
      <c r="V59" s="44"/>
    </row>
    <row r="60" spans="1:25" ht="15" thickBot="1" x14ac:dyDescent="0.35">
      <c r="A60" s="81" t="s">
        <v>34</v>
      </c>
      <c r="B60" s="81"/>
      <c r="C60" s="3"/>
      <c r="D60" s="3"/>
      <c r="E60" s="3"/>
      <c r="F60" s="32"/>
      <c r="G60" s="72"/>
      <c r="H60" s="72"/>
      <c r="I60" s="3"/>
      <c r="J60" s="30"/>
      <c r="L60" s="56"/>
      <c r="M60" s="56"/>
      <c r="N60" s="56"/>
      <c r="V60" s="42"/>
    </row>
    <row r="61" spans="1:25" ht="15" thickBot="1" x14ac:dyDescent="0.35">
      <c r="A61" s="14">
        <v>19</v>
      </c>
      <c r="B61" s="15" t="s">
        <v>35</v>
      </c>
      <c r="C61" s="4"/>
      <c r="D61" s="33"/>
      <c r="E61" s="4"/>
      <c r="F61" s="34"/>
      <c r="G61" s="70"/>
      <c r="H61" s="70"/>
      <c r="I61" s="4"/>
      <c r="J61" s="53">
        <v>174.9</v>
      </c>
      <c r="L61" s="54">
        <f>IF($D61="Concerné",$F61*$J61,0)</f>
        <v>0</v>
      </c>
      <c r="M61" s="56"/>
      <c r="N61" s="54">
        <f>L61</f>
        <v>0</v>
      </c>
      <c r="Q61">
        <f>L61</f>
        <v>0</v>
      </c>
      <c r="S61">
        <f>Q61</f>
        <v>0</v>
      </c>
      <c r="V61" s="42"/>
      <c r="X61" t="str">
        <f>IF(ISBLANK(D61),"PAS OK","OK")</f>
        <v>PAS OK</v>
      </c>
      <c r="Y61" t="str">
        <f>IF(AND($D61="Concerné",ISBLANK($F61)),"PAS OK", "OK")</f>
        <v>OK</v>
      </c>
    </row>
    <row r="62" spans="1:25" s="2" customFormat="1" ht="15" thickBot="1" x14ac:dyDescent="0.35">
      <c r="A62" s="16"/>
      <c r="B62" s="17"/>
      <c r="C62" s="4"/>
      <c r="D62" s="4"/>
      <c r="E62" s="4"/>
      <c r="F62" s="32"/>
      <c r="G62" s="70"/>
      <c r="H62" s="70"/>
      <c r="I62" s="4"/>
      <c r="J62" s="29"/>
      <c r="L62" s="55"/>
      <c r="M62" s="55"/>
      <c r="N62" s="55"/>
      <c r="V62" s="44"/>
    </row>
    <row r="63" spans="1:25" ht="15" thickBot="1" x14ac:dyDescent="0.35">
      <c r="A63" s="14">
        <v>20</v>
      </c>
      <c r="B63" s="15" t="s">
        <v>36</v>
      </c>
      <c r="C63" s="4"/>
      <c r="D63" s="33"/>
      <c r="E63" s="4"/>
      <c r="F63" s="34"/>
      <c r="G63" s="70"/>
      <c r="H63" s="70"/>
      <c r="I63" s="4"/>
      <c r="J63" s="53">
        <v>233.2</v>
      </c>
      <c r="L63" s="54">
        <f>IF($D63="Concerné",$F63*$J63,0)</f>
        <v>0</v>
      </c>
      <c r="M63" s="56"/>
      <c r="N63" s="54">
        <f>L63</f>
        <v>0</v>
      </c>
      <c r="Q63">
        <f>L63</f>
        <v>0</v>
      </c>
      <c r="S63">
        <f>Q63</f>
        <v>0</v>
      </c>
      <c r="V63" s="42"/>
      <c r="X63" t="str">
        <f>IF(ISBLANK(D63),"PAS OK","OK")</f>
        <v>PAS OK</v>
      </c>
      <c r="Y63" t="str">
        <f>IF(AND($D63="Concerné",ISBLANK($F63)),"PAS OK", "OK")</f>
        <v>OK</v>
      </c>
    </row>
    <row r="64" spans="1:25" s="2" customFormat="1" x14ac:dyDescent="0.3">
      <c r="A64" s="16"/>
      <c r="B64" s="17"/>
      <c r="C64" s="4"/>
      <c r="D64" s="4"/>
      <c r="E64" s="4"/>
      <c r="F64" s="32"/>
      <c r="G64" s="70"/>
      <c r="H64" s="70"/>
      <c r="I64" s="4"/>
      <c r="J64" s="29"/>
      <c r="L64" s="55"/>
      <c r="M64" s="55"/>
      <c r="N64" s="55"/>
      <c r="V64" s="44"/>
    </row>
    <row r="65" spans="1:25" ht="15" thickBot="1" x14ac:dyDescent="0.35">
      <c r="A65" s="81" t="s">
        <v>37</v>
      </c>
      <c r="B65" s="81"/>
      <c r="C65" s="3"/>
      <c r="D65" s="3"/>
      <c r="E65" s="3"/>
      <c r="F65" s="32"/>
      <c r="G65" s="72"/>
      <c r="H65" s="72"/>
      <c r="I65" s="3"/>
      <c r="J65" s="30"/>
      <c r="L65" s="56"/>
      <c r="M65" s="56"/>
      <c r="N65" s="56"/>
      <c r="V65" s="42"/>
    </row>
    <row r="66" spans="1:25" ht="15" thickBot="1" x14ac:dyDescent="0.35">
      <c r="A66" s="14">
        <v>21</v>
      </c>
      <c r="B66" s="15" t="s">
        <v>38</v>
      </c>
      <c r="C66" s="4"/>
      <c r="D66" s="33"/>
      <c r="E66" s="4"/>
      <c r="F66" s="34"/>
      <c r="G66" s="70"/>
      <c r="H66" s="70"/>
      <c r="I66" s="4"/>
      <c r="J66" s="53">
        <v>23.7</v>
      </c>
      <c r="L66" s="54">
        <f>IF($D66="Concerné",$F66*$J66,0)</f>
        <v>0</v>
      </c>
      <c r="M66" s="56"/>
      <c r="N66" s="54">
        <f>L66</f>
        <v>0</v>
      </c>
      <c r="Q66">
        <f>L66</f>
        <v>0</v>
      </c>
      <c r="S66">
        <f>Q66</f>
        <v>0</v>
      </c>
      <c r="V66" s="42"/>
      <c r="X66" t="str">
        <f>IF(ISBLANK(D66),"PAS OK","OK")</f>
        <v>PAS OK</v>
      </c>
      <c r="Y66" t="str">
        <f>IF(AND($D66="Concerné",ISBLANK($F66)),"PAS OK", "OK")</f>
        <v>OK</v>
      </c>
    </row>
    <row r="67" spans="1:25" s="2" customFormat="1" x14ac:dyDescent="0.3">
      <c r="A67" s="16"/>
      <c r="B67" s="17"/>
      <c r="C67" s="4"/>
      <c r="D67" s="4"/>
      <c r="E67" s="4"/>
      <c r="F67" s="32"/>
      <c r="G67" s="70"/>
      <c r="H67" s="70"/>
      <c r="I67" s="4"/>
      <c r="J67" s="29"/>
      <c r="L67" s="55"/>
      <c r="M67" s="55"/>
      <c r="N67" s="55"/>
      <c r="V67" s="44"/>
    </row>
    <row r="68" spans="1:25" ht="15" thickBot="1" x14ac:dyDescent="0.35">
      <c r="A68" s="81" t="s">
        <v>39</v>
      </c>
      <c r="B68" s="81"/>
      <c r="C68" s="3"/>
      <c r="D68" s="3"/>
      <c r="E68" s="3"/>
      <c r="F68" s="32"/>
      <c r="G68" s="72"/>
      <c r="H68" s="72"/>
      <c r="I68" s="3"/>
      <c r="J68" s="30"/>
      <c r="L68" s="56"/>
      <c r="M68" s="56"/>
      <c r="N68" s="56"/>
      <c r="V68" s="42"/>
    </row>
    <row r="69" spans="1:25" ht="15" thickBot="1" x14ac:dyDescent="0.35">
      <c r="A69" s="14">
        <v>22</v>
      </c>
      <c r="B69" s="15" t="s">
        <v>127</v>
      </c>
      <c r="C69" s="4"/>
      <c r="D69" s="33"/>
      <c r="E69" s="4"/>
      <c r="F69" s="34"/>
      <c r="G69" s="70"/>
      <c r="H69" s="70"/>
      <c r="I69" s="4"/>
      <c r="J69" s="53">
        <v>0.15</v>
      </c>
      <c r="L69" s="54">
        <f>IF($D69="Concerné",$F69*$J69,0)</f>
        <v>0</v>
      </c>
      <c r="M69" s="56"/>
      <c r="N69" s="54">
        <f>L69</f>
        <v>0</v>
      </c>
      <c r="Q69">
        <f>L69</f>
        <v>0</v>
      </c>
      <c r="S69">
        <f>Q69</f>
        <v>0</v>
      </c>
      <c r="V69" s="42"/>
      <c r="X69" t="str">
        <f>IF(ISBLANK(D69),"PAS OK","OK")</f>
        <v>PAS OK</v>
      </c>
      <c r="Y69" t="str">
        <f>IF(AND($D69="Concerné",ISBLANK($F69)),"PAS OK", "OK")</f>
        <v>OK</v>
      </c>
    </row>
    <row r="70" spans="1:25" s="2" customFormat="1" ht="15" thickBot="1" x14ac:dyDescent="0.35">
      <c r="A70" s="16"/>
      <c r="B70" s="17"/>
      <c r="C70" s="4"/>
      <c r="D70" s="4"/>
      <c r="E70" s="4"/>
      <c r="F70" s="32"/>
      <c r="G70" s="70"/>
      <c r="H70" s="70"/>
      <c r="I70" s="4"/>
      <c r="J70" s="29"/>
      <c r="L70" s="55"/>
      <c r="M70" s="55"/>
      <c r="N70" s="55"/>
      <c r="V70" s="44"/>
    </row>
    <row r="71" spans="1:25" ht="15" thickBot="1" x14ac:dyDescent="0.35">
      <c r="A71" s="14">
        <v>23</v>
      </c>
      <c r="B71" s="15" t="s">
        <v>128</v>
      </c>
      <c r="C71" s="4"/>
      <c r="D71" s="33"/>
      <c r="E71" s="4"/>
      <c r="F71" s="34"/>
      <c r="G71" s="70"/>
      <c r="H71" s="70"/>
      <c r="I71" s="4"/>
      <c r="J71" s="62">
        <v>0.13</v>
      </c>
      <c r="L71" s="54">
        <f>IF($D71="Concerné",$F71*$J71,0)</f>
        <v>0</v>
      </c>
      <c r="M71" s="56"/>
      <c r="N71" s="54">
        <f>L71</f>
        <v>0</v>
      </c>
      <c r="Q71">
        <f>L71</f>
        <v>0</v>
      </c>
      <c r="S71">
        <f>Q71</f>
        <v>0</v>
      </c>
      <c r="V71" s="42"/>
      <c r="X71" t="str">
        <f>IF(ISBLANK(D71),"PAS OK","OK")</f>
        <v>PAS OK</v>
      </c>
      <c r="Y71" t="str">
        <f>IF(AND($D71="Concerné",ISBLANK($F71)),"PAS OK", "OK")</f>
        <v>OK</v>
      </c>
    </row>
    <row r="72" spans="1:25" s="2" customFormat="1" ht="15" thickBot="1" x14ac:dyDescent="0.35">
      <c r="A72" s="16"/>
      <c r="B72" s="17"/>
      <c r="C72" s="4"/>
      <c r="D72" s="4"/>
      <c r="E72" s="4"/>
      <c r="F72" s="32"/>
      <c r="G72" s="70"/>
      <c r="H72" s="70"/>
      <c r="I72" s="4"/>
      <c r="J72" s="29"/>
      <c r="L72" s="55"/>
      <c r="M72" s="55"/>
      <c r="N72" s="55"/>
      <c r="V72" s="44"/>
    </row>
    <row r="73" spans="1:25" ht="15" thickBot="1" x14ac:dyDescent="0.35">
      <c r="A73" s="14">
        <v>24</v>
      </c>
      <c r="B73" s="15" t="s">
        <v>122</v>
      </c>
      <c r="C73" s="4"/>
      <c r="D73" s="33"/>
      <c r="E73" s="4"/>
      <c r="F73" s="34"/>
      <c r="G73" s="70"/>
      <c r="H73" s="70"/>
      <c r="I73" s="4"/>
      <c r="J73" s="62">
        <v>0.28999999999999998</v>
      </c>
      <c r="L73" s="54">
        <f>IF($D73="Concerné",$F73*$J73,0)</f>
        <v>0</v>
      </c>
      <c r="M73" s="56"/>
      <c r="N73" s="54">
        <f>L73</f>
        <v>0</v>
      </c>
      <c r="Q73">
        <f>L73</f>
        <v>0</v>
      </c>
      <c r="S73">
        <f>Q73</f>
        <v>0</v>
      </c>
      <c r="V73" s="42"/>
      <c r="X73" t="str">
        <f>IF(ISBLANK(D73),"PAS OK","OK")</f>
        <v>PAS OK</v>
      </c>
      <c r="Y73" t="str">
        <f>IF(AND($D73="Concerné",ISBLANK($F73)),"PAS OK", "OK")</f>
        <v>OK</v>
      </c>
    </row>
    <row r="74" spans="1:25" s="2" customFormat="1" ht="15" thickBot="1" x14ac:dyDescent="0.35">
      <c r="A74" s="16"/>
      <c r="B74" s="17"/>
      <c r="C74" s="4"/>
      <c r="D74" s="4"/>
      <c r="E74" s="4"/>
      <c r="F74" s="32"/>
      <c r="G74" s="70"/>
      <c r="H74" s="70"/>
      <c r="I74" s="4"/>
      <c r="J74" s="29"/>
      <c r="L74" s="55"/>
      <c r="M74" s="55"/>
      <c r="N74" s="55"/>
      <c r="V74" s="44"/>
    </row>
    <row r="75" spans="1:25" ht="15" thickBot="1" x14ac:dyDescent="0.35">
      <c r="A75" s="14">
        <v>25</v>
      </c>
      <c r="B75" s="15" t="s">
        <v>129</v>
      </c>
      <c r="C75" s="4"/>
      <c r="D75" s="33"/>
      <c r="E75" s="4"/>
      <c r="F75" s="34"/>
      <c r="G75" s="70"/>
      <c r="H75" s="70"/>
      <c r="I75" s="4"/>
      <c r="J75" s="62">
        <v>0.45</v>
      </c>
      <c r="L75" s="54">
        <f>IF($D75="Concerné",$F75*$J75,0)</f>
        <v>0</v>
      </c>
      <c r="M75" s="56"/>
      <c r="N75" s="54">
        <f>L75</f>
        <v>0</v>
      </c>
      <c r="Q75">
        <f>L75</f>
        <v>0</v>
      </c>
      <c r="S75">
        <f>Q75</f>
        <v>0</v>
      </c>
      <c r="V75" s="42"/>
      <c r="X75" t="str">
        <f>IF(ISBLANK(D75),"PAS OK","OK")</f>
        <v>PAS OK</v>
      </c>
      <c r="Y75" t="str">
        <f>IF(AND($D75="Concerné",ISBLANK($F75)),"PAS OK", "OK")</f>
        <v>OK</v>
      </c>
    </row>
    <row r="76" spans="1:25" s="2" customFormat="1" x14ac:dyDescent="0.3">
      <c r="A76" s="16"/>
      <c r="B76" s="17"/>
      <c r="C76" s="4"/>
      <c r="D76" s="4"/>
      <c r="E76" s="4"/>
      <c r="F76" s="32"/>
      <c r="G76" s="70"/>
      <c r="H76" s="70"/>
      <c r="I76" s="4"/>
      <c r="J76" s="29"/>
      <c r="L76" s="55"/>
      <c r="M76" s="55"/>
      <c r="N76" s="55"/>
      <c r="V76" s="44"/>
    </row>
    <row r="77" spans="1:25" x14ac:dyDescent="0.3">
      <c r="A77" s="81" t="s">
        <v>40</v>
      </c>
      <c r="B77" s="81"/>
      <c r="C77" s="3"/>
      <c r="D77" s="3"/>
      <c r="E77" s="3"/>
      <c r="F77" s="32"/>
      <c r="G77" s="72"/>
      <c r="H77" s="72"/>
      <c r="I77" s="3"/>
      <c r="J77" s="30"/>
      <c r="L77" s="56"/>
      <c r="M77" s="56"/>
      <c r="N77" s="56"/>
      <c r="V77" s="42"/>
    </row>
    <row r="78" spans="1:25" ht="15" customHeight="1" x14ac:dyDescent="0.3">
      <c r="A78" s="87" t="s">
        <v>123</v>
      </c>
      <c r="B78" s="88"/>
      <c r="C78" s="4"/>
      <c r="D78" s="39"/>
      <c r="E78" s="39"/>
      <c r="F78" s="40"/>
      <c r="G78" s="76"/>
      <c r="H78" s="76"/>
      <c r="I78" s="39"/>
      <c r="J78" s="63"/>
      <c r="L78" s="58"/>
      <c r="M78" s="56"/>
      <c r="N78" s="58"/>
      <c r="V78" s="42"/>
    </row>
    <row r="79" spans="1:25" s="2" customFormat="1" ht="15" thickBot="1" x14ac:dyDescent="0.35">
      <c r="A79" s="16"/>
      <c r="B79" s="17"/>
      <c r="C79" s="4"/>
      <c r="D79" s="4"/>
      <c r="E79" s="4"/>
      <c r="F79" s="32"/>
      <c r="G79" s="70"/>
      <c r="H79" s="70"/>
      <c r="I79" s="4"/>
      <c r="J79" s="29"/>
      <c r="L79" s="55"/>
      <c r="M79" s="55"/>
      <c r="N79" s="55"/>
      <c r="V79" s="44"/>
    </row>
    <row r="80" spans="1:25" ht="15" thickBot="1" x14ac:dyDescent="0.35">
      <c r="A80" s="36" t="s">
        <v>46</v>
      </c>
      <c r="B80" s="37" t="s">
        <v>41</v>
      </c>
      <c r="C80" s="6"/>
      <c r="D80" s="33"/>
      <c r="E80" s="6"/>
      <c r="F80" s="34"/>
      <c r="G80" s="73"/>
      <c r="H80" s="73"/>
      <c r="I80" s="6"/>
      <c r="J80" s="60">
        <v>32.200000000000003</v>
      </c>
      <c r="L80" s="54">
        <f t="shared" ref="L80:L83" si="4">IF($D80="Concerné",$F80*$J80,0)</f>
        <v>0</v>
      </c>
      <c r="M80" s="56"/>
      <c r="N80" s="54">
        <f t="shared" ref="N80:N83" si="5">L80</f>
        <v>0</v>
      </c>
      <c r="Q80">
        <f>L80</f>
        <v>0</v>
      </c>
      <c r="S80">
        <f>Q80</f>
        <v>0</v>
      </c>
      <c r="U80" s="35"/>
      <c r="V80" s="42"/>
      <c r="X80" t="str">
        <f>IF(ISBLANK(D80),"PAS OK","OK")</f>
        <v>PAS OK</v>
      </c>
      <c r="Y80" t="str">
        <f>IF(AND($D80="Concerné",ISBLANK($F80)),"PAS OK", "OK")</f>
        <v>OK</v>
      </c>
    </row>
    <row r="81" spans="1:25" ht="15" thickBot="1" x14ac:dyDescent="0.35">
      <c r="A81" s="36" t="s">
        <v>104</v>
      </c>
      <c r="B81" s="37" t="s">
        <v>42</v>
      </c>
      <c r="C81" s="6"/>
      <c r="D81" s="33"/>
      <c r="E81" s="6"/>
      <c r="F81" s="34"/>
      <c r="G81" s="73"/>
      <c r="H81" s="73"/>
      <c r="I81" s="6"/>
      <c r="J81" s="60">
        <v>31.4</v>
      </c>
      <c r="L81" s="54">
        <f t="shared" si="4"/>
        <v>0</v>
      </c>
      <c r="M81" s="56"/>
      <c r="N81" s="54">
        <f t="shared" si="5"/>
        <v>0</v>
      </c>
      <c r="Q81">
        <f>L81</f>
        <v>0</v>
      </c>
      <c r="S81">
        <f>Q81</f>
        <v>0</v>
      </c>
      <c r="V81" s="42"/>
      <c r="X81" t="str">
        <f>IF(ISBLANK(D81),"PAS OK","OK")</f>
        <v>PAS OK</v>
      </c>
      <c r="Y81" t="str">
        <f>IF(AND($D81="Concerné",ISBLANK($F81)),"PAS OK", "OK")</f>
        <v>OK</v>
      </c>
    </row>
    <row r="82" spans="1:25" ht="15" thickBot="1" x14ac:dyDescent="0.35">
      <c r="A82" s="36" t="s">
        <v>47</v>
      </c>
      <c r="B82" s="37" t="s">
        <v>43</v>
      </c>
      <c r="C82" s="6"/>
      <c r="D82" s="33"/>
      <c r="E82" s="6"/>
      <c r="F82" s="34"/>
      <c r="G82" s="73"/>
      <c r="H82" s="73"/>
      <c r="I82" s="6"/>
      <c r="J82" s="60">
        <v>67</v>
      </c>
      <c r="L82" s="54">
        <f t="shared" si="4"/>
        <v>0</v>
      </c>
      <c r="M82" s="56"/>
      <c r="N82" s="54">
        <f t="shared" si="5"/>
        <v>0</v>
      </c>
      <c r="Q82">
        <f>L82</f>
        <v>0</v>
      </c>
      <c r="S82">
        <f>Q82</f>
        <v>0</v>
      </c>
      <c r="V82" s="42"/>
      <c r="X82" t="str">
        <f>IF(ISBLANK(D82),"PAS OK","OK")</f>
        <v>PAS OK</v>
      </c>
      <c r="Y82" t="str">
        <f>IF(AND($D82="Concerné",ISBLANK($F82)),"PAS OK", "OK")</f>
        <v>OK</v>
      </c>
    </row>
    <row r="83" spans="1:25" ht="15" thickBot="1" x14ac:dyDescent="0.35">
      <c r="A83" s="36" t="s">
        <v>120</v>
      </c>
      <c r="B83" s="37" t="s">
        <v>44</v>
      </c>
      <c r="C83" s="6"/>
      <c r="D83" s="33"/>
      <c r="E83" s="6"/>
      <c r="F83" s="34"/>
      <c r="G83" s="73"/>
      <c r="H83" s="73"/>
      <c r="I83" s="6"/>
      <c r="J83" s="60">
        <v>31.8</v>
      </c>
      <c r="L83" s="54">
        <f t="shared" si="4"/>
        <v>0</v>
      </c>
      <c r="M83" s="56"/>
      <c r="N83" s="54">
        <f t="shared" si="5"/>
        <v>0</v>
      </c>
      <c r="Q83">
        <f>L83</f>
        <v>0</v>
      </c>
      <c r="S83">
        <f>Q83</f>
        <v>0</v>
      </c>
      <c r="V83" s="42"/>
      <c r="X83" t="str">
        <f>IF(ISBLANK(D83),"PAS OK","OK")</f>
        <v>PAS OK</v>
      </c>
      <c r="Y83" t="str">
        <f>IF(AND($D83="Concerné",ISBLANK($F83)),"PAS OK", "OK")</f>
        <v>OK</v>
      </c>
    </row>
    <row r="84" spans="1:25" s="2" customFormat="1" x14ac:dyDescent="0.3">
      <c r="A84" s="16"/>
      <c r="B84" s="17"/>
      <c r="C84" s="4"/>
      <c r="D84" s="4"/>
      <c r="E84" s="4"/>
      <c r="F84" s="32"/>
      <c r="G84" s="70"/>
      <c r="H84" s="70"/>
      <c r="I84" s="4"/>
      <c r="J84" s="29"/>
      <c r="L84" s="55"/>
      <c r="M84" s="55"/>
      <c r="N84" s="55"/>
      <c r="U84"/>
      <c r="V84" s="44"/>
    </row>
    <row r="85" spans="1:25" x14ac:dyDescent="0.3">
      <c r="A85" s="87" t="s">
        <v>124</v>
      </c>
      <c r="B85" s="88" t="s">
        <v>45</v>
      </c>
      <c r="C85" s="4"/>
      <c r="D85" s="39"/>
      <c r="E85" s="39"/>
      <c r="F85" s="40"/>
      <c r="G85" s="76"/>
      <c r="H85" s="76"/>
      <c r="I85" s="39"/>
      <c r="J85" s="63"/>
      <c r="L85" s="58"/>
      <c r="M85" s="56"/>
      <c r="N85" s="58"/>
      <c r="V85" s="42"/>
    </row>
    <row r="86" spans="1:25" s="2" customFormat="1" ht="15" thickBot="1" x14ac:dyDescent="0.35">
      <c r="A86" s="16"/>
      <c r="B86" s="17"/>
      <c r="C86" s="4"/>
      <c r="D86" s="4"/>
      <c r="E86" s="4"/>
      <c r="F86" s="32"/>
      <c r="G86" s="70"/>
      <c r="H86" s="70"/>
      <c r="I86" s="4"/>
      <c r="J86" s="29"/>
      <c r="L86" s="55"/>
      <c r="M86" s="55"/>
      <c r="N86" s="55"/>
      <c r="U86"/>
      <c r="V86" s="44"/>
    </row>
    <row r="87" spans="1:25" ht="15" thickBot="1" x14ac:dyDescent="0.35">
      <c r="A87" s="36" t="s">
        <v>105</v>
      </c>
      <c r="B87" s="38" t="s">
        <v>41</v>
      </c>
      <c r="C87" s="7"/>
      <c r="D87" s="33"/>
      <c r="E87" s="7"/>
      <c r="F87" s="34"/>
      <c r="G87" s="74"/>
      <c r="H87" s="74"/>
      <c r="I87" s="7"/>
      <c r="J87" s="60">
        <v>4.5999999999999996</v>
      </c>
      <c r="L87" s="54">
        <f t="shared" ref="L87:L90" si="6">IF($D87="Concerné",$F87*$J87,0)</f>
        <v>0</v>
      </c>
      <c r="M87" s="56"/>
      <c r="N87" s="54">
        <f t="shared" ref="N87:N90" si="7">L87</f>
        <v>0</v>
      </c>
      <c r="Q87">
        <f>L87</f>
        <v>0</v>
      </c>
      <c r="S87">
        <f>Q87</f>
        <v>0</v>
      </c>
      <c r="U87" s="35"/>
      <c r="V87" s="42"/>
      <c r="X87" t="str">
        <f>IF(ISBLANK(D87),"PAS OK","OK")</f>
        <v>PAS OK</v>
      </c>
      <c r="Y87" t="str">
        <f>IF(AND($D87="Concerné",ISBLANK($F87)),"PAS OK", "OK")</f>
        <v>OK</v>
      </c>
    </row>
    <row r="88" spans="1:25" ht="15" thickBot="1" x14ac:dyDescent="0.35">
      <c r="A88" s="36" t="s">
        <v>130</v>
      </c>
      <c r="B88" s="38" t="s">
        <v>42</v>
      </c>
      <c r="C88" s="7"/>
      <c r="D88" s="33"/>
      <c r="E88" s="7"/>
      <c r="F88" s="34"/>
      <c r="G88" s="74"/>
      <c r="H88" s="74"/>
      <c r="I88" s="7"/>
      <c r="J88" s="60">
        <v>5.3</v>
      </c>
      <c r="L88" s="54">
        <f t="shared" si="6"/>
        <v>0</v>
      </c>
      <c r="M88" s="56"/>
      <c r="N88" s="54">
        <f t="shared" si="7"/>
        <v>0</v>
      </c>
      <c r="Q88">
        <f>L88</f>
        <v>0</v>
      </c>
      <c r="S88">
        <f>Q88</f>
        <v>0</v>
      </c>
      <c r="V88" s="42"/>
      <c r="X88" t="str">
        <f>IF(ISBLANK(D88),"PAS OK","OK")</f>
        <v>PAS OK</v>
      </c>
      <c r="Y88" t="str">
        <f>IF(AND($D88="Concerné",ISBLANK($F88)),"PAS OK", "OK")</f>
        <v>OK</v>
      </c>
    </row>
    <row r="89" spans="1:25" ht="15" thickBot="1" x14ac:dyDescent="0.35">
      <c r="A89" s="36" t="s">
        <v>106</v>
      </c>
      <c r="B89" s="38" t="s">
        <v>43</v>
      </c>
      <c r="C89" s="7"/>
      <c r="D89" s="33"/>
      <c r="E89" s="7"/>
      <c r="F89" s="34"/>
      <c r="G89" s="74"/>
      <c r="H89" s="74"/>
      <c r="I89" s="7"/>
      <c r="J89" s="60">
        <v>3.9</v>
      </c>
      <c r="L89" s="54">
        <f t="shared" si="6"/>
        <v>0</v>
      </c>
      <c r="M89" s="56"/>
      <c r="N89" s="54">
        <f t="shared" si="7"/>
        <v>0</v>
      </c>
      <c r="Q89">
        <f>L89</f>
        <v>0</v>
      </c>
      <c r="S89">
        <f>Q89</f>
        <v>0</v>
      </c>
      <c r="V89" s="42"/>
      <c r="X89" t="str">
        <f>IF(ISBLANK(D89),"PAS OK","OK")</f>
        <v>PAS OK</v>
      </c>
      <c r="Y89" t="str">
        <f>IF(AND($D89="Concerné",ISBLANK($F89)),"PAS OK", "OK")</f>
        <v>OK</v>
      </c>
    </row>
    <row r="90" spans="1:25" ht="15" thickBot="1" x14ac:dyDescent="0.35">
      <c r="A90" s="36" t="s">
        <v>121</v>
      </c>
      <c r="B90" s="38" t="s">
        <v>44</v>
      </c>
      <c r="C90" s="7"/>
      <c r="D90" s="33"/>
      <c r="E90" s="7"/>
      <c r="F90" s="34"/>
      <c r="G90" s="74"/>
      <c r="H90" s="74"/>
      <c r="I90" s="7"/>
      <c r="J90" s="60">
        <v>2.6</v>
      </c>
      <c r="L90" s="54">
        <f t="shared" si="6"/>
        <v>0</v>
      </c>
      <c r="M90" s="56"/>
      <c r="N90" s="54">
        <f t="shared" si="7"/>
        <v>0</v>
      </c>
      <c r="Q90">
        <f>L90</f>
        <v>0</v>
      </c>
      <c r="S90">
        <f>Q90</f>
        <v>0</v>
      </c>
      <c r="V90" s="42"/>
      <c r="X90" t="str">
        <f>IF(ISBLANK(D90),"PAS OK","OK")</f>
        <v>PAS OK</v>
      </c>
      <c r="Y90" t="str">
        <f>IF(AND($D90="Concerné",ISBLANK($F90)),"PAS OK", "OK")</f>
        <v>OK</v>
      </c>
    </row>
    <row r="91" spans="1:25" s="2" customFormat="1" x14ac:dyDescent="0.3">
      <c r="A91" s="16"/>
      <c r="B91" s="17"/>
      <c r="C91" s="4"/>
      <c r="D91" s="4"/>
      <c r="E91" s="4"/>
      <c r="F91" s="32"/>
      <c r="G91" s="70"/>
      <c r="H91" s="70"/>
      <c r="I91" s="4"/>
      <c r="J91" s="29"/>
      <c r="L91" s="55"/>
      <c r="M91" s="55"/>
      <c r="N91" s="55"/>
      <c r="V91" s="44"/>
    </row>
    <row r="92" spans="1:25" ht="15" thickBot="1" x14ac:dyDescent="0.35">
      <c r="A92" s="21" t="s">
        <v>48</v>
      </c>
      <c r="B92" s="22"/>
      <c r="F92" s="32"/>
      <c r="G92" s="77"/>
      <c r="H92" s="77"/>
      <c r="J92" s="30"/>
      <c r="L92" s="56"/>
      <c r="M92" s="56"/>
      <c r="N92" s="56"/>
      <c r="V92" s="42"/>
    </row>
    <row r="93" spans="1:25" ht="15" thickBot="1" x14ac:dyDescent="0.35">
      <c r="A93" s="14">
        <v>28</v>
      </c>
      <c r="B93" s="15" t="s">
        <v>49</v>
      </c>
      <c r="C93" s="4"/>
      <c r="D93" s="33"/>
      <c r="E93" s="4"/>
      <c r="F93" s="34"/>
      <c r="G93" s="70"/>
      <c r="H93" s="70"/>
      <c r="I93" s="4"/>
      <c r="J93" s="64">
        <v>36.799999999999997</v>
      </c>
      <c r="L93" s="54">
        <f>IF($D93="Concerné",$F93*$J93,0)</f>
        <v>0</v>
      </c>
      <c r="M93" s="56"/>
      <c r="N93" s="54">
        <f>L93</f>
        <v>0</v>
      </c>
      <c r="Q93">
        <f>L93</f>
        <v>0</v>
      </c>
      <c r="S93">
        <f>Q93</f>
        <v>0</v>
      </c>
      <c r="V93" s="42"/>
      <c r="X93" t="str">
        <f>IF(ISBLANK(D93),"PAS OK","OK")</f>
        <v>PAS OK</v>
      </c>
      <c r="Y93" t="str">
        <f>IF(AND($D93="Concerné",ISBLANK($F93)),"PAS OK", "OK")</f>
        <v>OK</v>
      </c>
    </row>
    <row r="94" spans="1:25" s="2" customFormat="1" ht="15" thickBot="1" x14ac:dyDescent="0.35">
      <c r="A94" s="16"/>
      <c r="B94" s="17"/>
      <c r="C94" s="4"/>
      <c r="D94" s="4"/>
      <c r="E94" s="4"/>
      <c r="F94" s="32"/>
      <c r="G94" s="70"/>
      <c r="H94" s="70"/>
      <c r="I94" s="4"/>
      <c r="J94" s="29"/>
      <c r="L94" s="55"/>
      <c r="M94" s="55"/>
      <c r="N94" s="55"/>
      <c r="V94" s="44"/>
    </row>
    <row r="95" spans="1:25" ht="15" thickBot="1" x14ac:dyDescent="0.35">
      <c r="A95" s="14">
        <v>29</v>
      </c>
      <c r="B95" s="15" t="s">
        <v>50</v>
      </c>
      <c r="C95" s="4"/>
      <c r="D95" s="33"/>
      <c r="E95" s="4"/>
      <c r="F95" s="34"/>
      <c r="G95" s="70"/>
      <c r="H95" s="70"/>
      <c r="I95" s="4"/>
      <c r="J95" s="64">
        <v>5.5</v>
      </c>
      <c r="L95" s="54">
        <f>IF($D95="Concerné",$F95*$J95,0)</f>
        <v>0</v>
      </c>
      <c r="M95" s="56"/>
      <c r="N95" s="54">
        <f>L95</f>
        <v>0</v>
      </c>
      <c r="Q95">
        <f>L95</f>
        <v>0</v>
      </c>
      <c r="S95">
        <f>Q95</f>
        <v>0</v>
      </c>
      <c r="V95" s="42"/>
      <c r="X95" t="str">
        <f>IF(ISBLANK(D95),"PAS OK","OK")</f>
        <v>PAS OK</v>
      </c>
      <c r="Y95" t="str">
        <f>IF(AND($D95="Concerné",ISBLANK($F95)),"PAS OK", "OK")</f>
        <v>OK</v>
      </c>
    </row>
    <row r="96" spans="1:25" s="2" customFormat="1" ht="15" thickBot="1" x14ac:dyDescent="0.35">
      <c r="A96" s="16"/>
      <c r="B96" s="17"/>
      <c r="C96" s="4"/>
      <c r="D96" s="4"/>
      <c r="E96" s="4"/>
      <c r="F96" s="32"/>
      <c r="G96" s="70"/>
      <c r="H96" s="70"/>
      <c r="I96" s="4"/>
      <c r="J96" s="29"/>
      <c r="L96" s="55"/>
      <c r="M96" s="55"/>
      <c r="N96" s="55"/>
      <c r="V96" s="44"/>
    </row>
    <row r="97" spans="1:25" ht="15" thickBot="1" x14ac:dyDescent="0.35">
      <c r="A97" s="14">
        <v>30</v>
      </c>
      <c r="B97" s="15" t="s">
        <v>51</v>
      </c>
      <c r="C97" s="4"/>
      <c r="D97" s="33"/>
      <c r="E97" s="4"/>
      <c r="F97" s="34"/>
      <c r="G97" s="70"/>
      <c r="H97" s="70"/>
      <c r="I97" s="4"/>
      <c r="J97" s="64">
        <v>23.1</v>
      </c>
      <c r="L97" s="54">
        <f>IF($D97="Concerné",$F97*$J97,0)</f>
        <v>0</v>
      </c>
      <c r="M97" s="56"/>
      <c r="N97" s="54">
        <f>L97</f>
        <v>0</v>
      </c>
      <c r="Q97">
        <f>L97</f>
        <v>0</v>
      </c>
      <c r="S97">
        <f>Q97</f>
        <v>0</v>
      </c>
      <c r="V97" s="42"/>
      <c r="X97" t="str">
        <f>IF(ISBLANK(D97),"PAS OK","OK")</f>
        <v>PAS OK</v>
      </c>
      <c r="Y97" t="str">
        <f>IF(AND($D97="Concerné",ISBLANK($F97)),"PAS OK", "OK")</f>
        <v>OK</v>
      </c>
    </row>
    <row r="98" spans="1:25" s="2" customFormat="1" x14ac:dyDescent="0.3">
      <c r="A98" s="16"/>
      <c r="B98" s="17"/>
      <c r="C98" s="4"/>
      <c r="D98" s="4"/>
      <c r="E98" s="4"/>
      <c r="F98" s="32"/>
      <c r="G98" s="70"/>
      <c r="H98" s="70"/>
      <c r="I98" s="4"/>
      <c r="J98" s="29"/>
      <c r="L98" s="55"/>
      <c r="M98" s="55"/>
      <c r="N98" s="55"/>
      <c r="V98" s="44"/>
    </row>
    <row r="99" spans="1:25" ht="15" thickBot="1" x14ac:dyDescent="0.35">
      <c r="A99" s="21" t="s">
        <v>52</v>
      </c>
      <c r="B99" s="22"/>
      <c r="F99" s="32"/>
      <c r="G99" s="77"/>
      <c r="H99" s="77"/>
      <c r="J99" s="30"/>
      <c r="L99" s="56"/>
      <c r="M99" s="56"/>
      <c r="N99" s="56"/>
      <c r="V99" s="42"/>
    </row>
    <row r="100" spans="1:25" ht="15" thickBot="1" x14ac:dyDescent="0.35">
      <c r="A100" s="14">
        <v>31</v>
      </c>
      <c r="B100" s="15" t="s">
        <v>53</v>
      </c>
      <c r="C100" s="4"/>
      <c r="D100" s="33"/>
      <c r="E100" s="4"/>
      <c r="F100" s="34"/>
      <c r="G100" s="70"/>
      <c r="H100" s="70"/>
      <c r="I100" s="4"/>
      <c r="J100" s="64">
        <v>28</v>
      </c>
      <c r="L100" s="54">
        <f>IF($D100="Concerné",$F100*$J100,0)</f>
        <v>0</v>
      </c>
      <c r="M100" s="56"/>
      <c r="N100" s="54">
        <f>L100</f>
        <v>0</v>
      </c>
      <c r="Q100">
        <f>L100</f>
        <v>0</v>
      </c>
      <c r="S100">
        <f>Q100</f>
        <v>0</v>
      </c>
      <c r="V100" s="42"/>
      <c r="X100" t="str">
        <f>IF(ISBLANK(D100),"PAS OK","OK")</f>
        <v>PAS OK</v>
      </c>
      <c r="Y100" t="str">
        <f>IF(AND($D100="Concerné",ISBLANK($F100)),"PAS OK", "OK")</f>
        <v>OK</v>
      </c>
    </row>
    <row r="101" spans="1:25" s="2" customFormat="1" ht="15" thickBot="1" x14ac:dyDescent="0.35">
      <c r="A101" s="16"/>
      <c r="B101" s="17"/>
      <c r="C101" s="4"/>
      <c r="E101" s="4"/>
      <c r="F101" s="32"/>
      <c r="G101" s="70"/>
      <c r="H101" s="70"/>
      <c r="I101" s="4"/>
      <c r="J101" s="29"/>
      <c r="L101" s="55"/>
      <c r="M101" s="55"/>
      <c r="N101" s="55"/>
      <c r="V101" s="44"/>
    </row>
    <row r="102" spans="1:25" ht="15" thickBot="1" x14ac:dyDescent="0.35">
      <c r="A102" s="14">
        <v>32</v>
      </c>
      <c r="B102" s="15" t="s">
        <v>54</v>
      </c>
      <c r="C102" s="4"/>
      <c r="D102" s="33"/>
      <c r="E102" s="4"/>
      <c r="F102" s="34"/>
      <c r="G102" s="70"/>
      <c r="H102" s="57">
        <f>IF($D102="Option détaillée ",IF($D104="Concerné",F104,0)+IF($D105="Concerné",F105,0),0)</f>
        <v>0</v>
      </c>
      <c r="I102" s="4"/>
      <c r="J102" s="64">
        <v>20.7</v>
      </c>
      <c r="L102" s="58"/>
      <c r="M102" s="56"/>
      <c r="N102" s="54">
        <f>IF($D102="Option simplifiée",$F102*$J102,IF($D102="Option détaillée ",$H102*$J102,0))</f>
        <v>0</v>
      </c>
      <c r="O102" t="b">
        <f>IF(AND(D$102="Option détaillée ",$V$176&lt;5),TRUE,FALSE)</f>
        <v>0</v>
      </c>
      <c r="P102" t="b">
        <f>IF(AND(D$102="Option détaillée ",$V$176=5),TRUE,FALSE)</f>
        <v>0</v>
      </c>
      <c r="Q102">
        <f>IF($D102="Option simplifiée",$L102,ROUND(SUM(F104:F105)*$J102,0))</f>
        <v>0</v>
      </c>
      <c r="S102" t="str">
        <f>IF(U104=2,SUM(L104:L105),"FAUX")</f>
        <v>FAUX</v>
      </c>
      <c r="V102" s="42"/>
      <c r="X102" t="str">
        <f>IF(ISBLANK(D102),"PAS OK","OK")</f>
        <v>PAS OK</v>
      </c>
      <c r="Y102" t="str">
        <f>IF(AND($D102="Option simplifiée",ISBLANK($F102)),"PAS OK", "OK")</f>
        <v>OK</v>
      </c>
    </row>
    <row r="103" spans="1:25" s="2" customFormat="1" ht="15" thickBot="1" x14ac:dyDescent="0.35">
      <c r="A103" s="16"/>
      <c r="B103" s="17"/>
      <c r="C103" s="4"/>
      <c r="D103" s="4"/>
      <c r="E103" s="4"/>
      <c r="F103" s="32"/>
      <c r="G103" s="70"/>
      <c r="H103" s="70"/>
      <c r="I103" s="4"/>
      <c r="J103" s="59" t="str">
        <f>IF(O102,"Vous n'avez pas sélectionné toutes les options détaillées, seuls les coefficients de l'UO simplifiée seront utilisés pour le calcul de l'UO","")</f>
        <v/>
      </c>
      <c r="L103" s="55"/>
      <c r="M103" s="55"/>
      <c r="N103" s="55"/>
      <c r="V103" s="44"/>
    </row>
    <row r="104" spans="1:25" ht="15" thickBot="1" x14ac:dyDescent="0.35">
      <c r="A104" s="18" t="s">
        <v>107</v>
      </c>
      <c r="B104" s="20" t="s">
        <v>55</v>
      </c>
      <c r="C104" s="7"/>
      <c r="D104" s="33"/>
      <c r="E104" s="7"/>
      <c r="F104" s="34"/>
      <c r="G104" s="74"/>
      <c r="H104" s="74"/>
      <c r="I104" s="7"/>
      <c r="J104" s="60">
        <v>27.2</v>
      </c>
      <c r="L104" s="54">
        <f>IF(AND($D$102="Option détaillée ",$D104&lt;&gt;"Non concerné",$V$176=5),IF($F104="","A renseigner",IF(D104&lt;&gt;"",$F104*$J104,0)),0)</f>
        <v>0</v>
      </c>
      <c r="M104" s="56"/>
      <c r="N104" s="58"/>
      <c r="O104" t="b">
        <f>IF(AND(D$102="Option détaillée ",$V$176&lt;5),TRUE,FALSE)</f>
        <v>0</v>
      </c>
      <c r="P104" t="b">
        <f>IF(AND(D$102="Option détaillée ",$V$176=5),TRUE,FALSE)</f>
        <v>0</v>
      </c>
      <c r="U104" s="31" t="b">
        <f>IF($D102&lt;&gt;"Option détaillée ",FALSE,COUNTIF(L104:L105,"&gt;=0"))</f>
        <v>0</v>
      </c>
      <c r="V104" s="45">
        <f>IF(D102&lt;&gt;"Option simplifiée",1, 0)</f>
        <v>1</v>
      </c>
      <c r="Y104" t="str">
        <f>IF(OR(AND($D$102="Option détaillée ",ISBLANK($D104)),AND(D104="Concerné",ISBLANK(F104))),"PAS OK", "OK")</f>
        <v>OK</v>
      </c>
    </row>
    <row r="105" spans="1:25" ht="15" thickBot="1" x14ac:dyDescent="0.35">
      <c r="A105" s="18" t="s">
        <v>108</v>
      </c>
      <c r="B105" s="20" t="s">
        <v>56</v>
      </c>
      <c r="C105" s="7"/>
      <c r="D105" s="33"/>
      <c r="E105" s="7"/>
      <c r="F105" s="34"/>
      <c r="G105" s="74"/>
      <c r="H105" s="74"/>
      <c r="I105" s="7"/>
      <c r="J105" s="60">
        <v>14.2</v>
      </c>
      <c r="L105" s="54">
        <f>IF(AND($D$102="Option détaillée ",$D105&lt;&gt;"Non concerné",$V$176=5),IF($F105="","A renseigner",IF(D105&lt;&gt;"",$F105*$J105,0)),0)</f>
        <v>0</v>
      </c>
      <c r="M105" s="56"/>
      <c r="N105" s="58"/>
      <c r="O105" t="b">
        <f>IF(AND(D$102="Option détaillée ",$V$176&lt;5),TRUE,FALSE)</f>
        <v>0</v>
      </c>
      <c r="P105" t="b">
        <f>IF(AND(D$102="Option détaillée ",$V$176=5),TRUE,FALSE)</f>
        <v>0</v>
      </c>
      <c r="V105" s="42"/>
      <c r="Y105" t="str">
        <f>IF(OR(AND($D$102="Option détaillée ",ISBLANK($D105)),AND(D105="Concerné",ISBLANK(F105))),"PAS OK", "OK")</f>
        <v>OK</v>
      </c>
    </row>
    <row r="106" spans="1:25" s="2" customFormat="1" ht="15" thickBot="1" x14ac:dyDescent="0.35">
      <c r="A106" s="16"/>
      <c r="B106" s="17"/>
      <c r="C106" s="4"/>
      <c r="D106" s="4"/>
      <c r="E106" s="4"/>
      <c r="F106" s="32"/>
      <c r="G106" s="70"/>
      <c r="H106" s="70"/>
      <c r="I106" s="4"/>
      <c r="J106" s="29"/>
      <c r="L106" s="55"/>
      <c r="M106" s="55"/>
      <c r="N106" s="55"/>
      <c r="V106" s="44"/>
    </row>
    <row r="107" spans="1:25" ht="15" thickBot="1" x14ac:dyDescent="0.35">
      <c r="A107" s="14">
        <v>33</v>
      </c>
      <c r="B107" s="15" t="s">
        <v>57</v>
      </c>
      <c r="C107" s="4"/>
      <c r="D107" s="33"/>
      <c r="E107" s="4"/>
      <c r="F107" s="34"/>
      <c r="G107" s="70"/>
      <c r="H107" s="70"/>
      <c r="I107" s="4"/>
      <c r="J107" s="64">
        <v>34.5</v>
      </c>
      <c r="L107" s="54">
        <f>IF($D107="Concerné",$F107*$J107,0)</f>
        <v>0</v>
      </c>
      <c r="M107" s="56"/>
      <c r="N107" s="54">
        <f>L107</f>
        <v>0</v>
      </c>
      <c r="Q107">
        <f>L107</f>
        <v>0</v>
      </c>
      <c r="S107">
        <f>Q107</f>
        <v>0</v>
      </c>
      <c r="V107" s="42"/>
      <c r="X107" t="str">
        <f>IF(ISBLANK(D107),"PAS OK","OK")</f>
        <v>PAS OK</v>
      </c>
      <c r="Y107" t="str">
        <f>IF(AND($D107="Concerné",ISBLANK($F107)),"PAS OK", "OK")</f>
        <v>OK</v>
      </c>
    </row>
    <row r="108" spans="1:25" s="2" customFormat="1" ht="15" thickBot="1" x14ac:dyDescent="0.35">
      <c r="A108" s="16"/>
      <c r="B108" s="17"/>
      <c r="C108" s="4"/>
      <c r="D108" s="4"/>
      <c r="E108" s="4"/>
      <c r="F108" s="32"/>
      <c r="G108" s="70"/>
      <c r="H108" s="70"/>
      <c r="I108" s="4"/>
      <c r="J108" s="29"/>
      <c r="L108" s="55"/>
      <c r="M108" s="55"/>
      <c r="N108" s="55"/>
      <c r="V108" s="44"/>
    </row>
    <row r="109" spans="1:25" ht="16.350000000000001" customHeight="1" thickBot="1" x14ac:dyDescent="0.35">
      <c r="A109" s="14">
        <v>34</v>
      </c>
      <c r="B109" s="15" t="s">
        <v>58</v>
      </c>
      <c r="C109" s="4"/>
      <c r="D109" s="33"/>
      <c r="E109" s="4"/>
      <c r="F109" s="34"/>
      <c r="G109" s="70"/>
      <c r="H109" s="70"/>
      <c r="I109" s="4"/>
      <c r="J109" s="64">
        <v>508.8</v>
      </c>
      <c r="L109" s="54">
        <f>IF($D109="Concerné",$F109*$J109,0)</f>
        <v>0</v>
      </c>
      <c r="M109" s="56"/>
      <c r="N109" s="54">
        <f>L109</f>
        <v>0</v>
      </c>
      <c r="Q109">
        <f>L109</f>
        <v>0</v>
      </c>
      <c r="S109">
        <f>Q109</f>
        <v>0</v>
      </c>
      <c r="V109" s="42"/>
      <c r="X109" t="str">
        <f>IF(ISBLANK(D109),"PAS OK","OK")</f>
        <v>PAS OK</v>
      </c>
      <c r="Y109" t="str">
        <f>IF(AND($D109="Concerné",ISBLANK($F109)),"PAS OK", "OK")</f>
        <v>OK</v>
      </c>
    </row>
    <row r="110" spans="1:25" s="2" customFormat="1" ht="15" thickBot="1" x14ac:dyDescent="0.35">
      <c r="A110" s="16"/>
      <c r="B110" s="17"/>
      <c r="C110" s="4"/>
      <c r="D110" s="4"/>
      <c r="E110" s="4"/>
      <c r="F110" s="32"/>
      <c r="G110" s="70"/>
      <c r="H110" s="70"/>
      <c r="I110" s="4"/>
      <c r="J110" s="29"/>
      <c r="L110" s="55"/>
      <c r="M110" s="55"/>
      <c r="N110" s="55"/>
      <c r="V110" s="44"/>
    </row>
    <row r="111" spans="1:25" ht="15" thickBot="1" x14ac:dyDescent="0.35">
      <c r="A111" s="14">
        <v>35</v>
      </c>
      <c r="B111" s="15" t="s">
        <v>59</v>
      </c>
      <c r="C111" s="4"/>
      <c r="D111" s="33"/>
      <c r="E111" s="4"/>
      <c r="F111" s="34"/>
      <c r="G111" s="70"/>
      <c r="H111" s="70"/>
      <c r="I111" s="4"/>
      <c r="J111" s="64">
        <v>8.1</v>
      </c>
      <c r="L111" s="54">
        <f>IF($D111="Concerné",$F111*$J111,0)</f>
        <v>0</v>
      </c>
      <c r="M111" s="56"/>
      <c r="N111" s="54">
        <f>L111</f>
        <v>0</v>
      </c>
      <c r="Q111">
        <f>L111</f>
        <v>0</v>
      </c>
      <c r="S111">
        <f>Q111</f>
        <v>0</v>
      </c>
      <c r="V111" s="42"/>
      <c r="X111" t="str">
        <f>IF(ISBLANK(D111),"PAS OK","OK")</f>
        <v>PAS OK</v>
      </c>
      <c r="Y111" t="str">
        <f>IF(AND($D111="Concerné",ISBLANK($F111)),"PAS OK", "OK")</f>
        <v>OK</v>
      </c>
    </row>
    <row r="112" spans="1:25" s="2" customFormat="1" ht="15" thickBot="1" x14ac:dyDescent="0.35">
      <c r="A112" s="16"/>
      <c r="B112" s="17"/>
      <c r="C112" s="4"/>
      <c r="D112" s="4"/>
      <c r="E112" s="4"/>
      <c r="F112" s="32"/>
      <c r="G112" s="70"/>
      <c r="H112" s="70"/>
      <c r="I112" s="4"/>
      <c r="J112" s="29"/>
      <c r="L112" s="55"/>
      <c r="M112" s="55"/>
      <c r="N112" s="55"/>
      <c r="V112" s="44"/>
    </row>
    <row r="113" spans="1:25" ht="15" thickBot="1" x14ac:dyDescent="0.35">
      <c r="A113" s="14">
        <v>36</v>
      </c>
      <c r="B113" s="15" t="s">
        <v>60</v>
      </c>
      <c r="C113" s="4"/>
      <c r="D113" s="33"/>
      <c r="E113" s="4"/>
      <c r="F113" s="34"/>
      <c r="G113" s="70"/>
      <c r="H113" s="70"/>
      <c r="I113" s="4"/>
      <c r="J113" s="64">
        <v>6.9</v>
      </c>
      <c r="L113" s="54">
        <f>IF($D113="Concerné",$F113*$J113,0)</f>
        <v>0</v>
      </c>
      <c r="M113" s="56"/>
      <c r="N113" s="54">
        <f>L113</f>
        <v>0</v>
      </c>
      <c r="Q113">
        <f>L113</f>
        <v>0</v>
      </c>
      <c r="S113">
        <f>Q113</f>
        <v>0</v>
      </c>
      <c r="V113" s="42"/>
      <c r="X113" t="str">
        <f>IF(ISBLANK(D113),"PAS OK","OK")</f>
        <v>PAS OK</v>
      </c>
      <c r="Y113" t="str">
        <f>IF(AND($D113="Concerné",ISBLANK($F113)),"PAS OK", "OK")</f>
        <v>OK</v>
      </c>
    </row>
    <row r="114" spans="1:25" s="2" customFormat="1" ht="15" thickBot="1" x14ac:dyDescent="0.35">
      <c r="A114" s="16"/>
      <c r="B114" s="17"/>
      <c r="C114" s="4"/>
      <c r="D114" s="4"/>
      <c r="E114" s="4"/>
      <c r="F114" s="32"/>
      <c r="G114" s="70"/>
      <c r="H114" s="70"/>
      <c r="I114" s="4"/>
      <c r="J114" s="29"/>
      <c r="L114" s="55"/>
      <c r="M114" s="55"/>
      <c r="N114" s="55"/>
      <c r="V114" s="44"/>
    </row>
    <row r="115" spans="1:25" ht="15" thickBot="1" x14ac:dyDescent="0.35">
      <c r="A115" s="14">
        <v>37</v>
      </c>
      <c r="B115" s="15" t="s">
        <v>61</v>
      </c>
      <c r="C115" s="4"/>
      <c r="D115" s="33"/>
      <c r="E115" s="4"/>
      <c r="F115" s="34"/>
      <c r="G115" s="70"/>
      <c r="H115" s="70"/>
      <c r="I115" s="4"/>
      <c r="J115" s="64">
        <v>47</v>
      </c>
      <c r="L115" s="54">
        <f>IF($D115="Concerné",$F115*$J115,0)</f>
        <v>0</v>
      </c>
      <c r="M115" s="56"/>
      <c r="N115" s="54">
        <f>L115</f>
        <v>0</v>
      </c>
      <c r="Q115">
        <f>L115</f>
        <v>0</v>
      </c>
      <c r="S115">
        <f>Q115</f>
        <v>0</v>
      </c>
      <c r="V115" s="42"/>
      <c r="X115" t="str">
        <f>IF(ISBLANK(D115),"PAS OK","OK")</f>
        <v>PAS OK</v>
      </c>
      <c r="Y115" t="str">
        <f>IF(AND($D115="Concerné",ISBLANK($F115)),"PAS OK", "OK")</f>
        <v>OK</v>
      </c>
    </row>
    <row r="116" spans="1:25" s="2" customFormat="1" ht="15" thickBot="1" x14ac:dyDescent="0.35">
      <c r="A116" s="16"/>
      <c r="B116" s="17"/>
      <c r="C116" s="4"/>
      <c r="D116" s="4"/>
      <c r="E116" s="4"/>
      <c r="F116" s="32"/>
      <c r="G116" s="70"/>
      <c r="H116" s="70"/>
      <c r="I116" s="4"/>
      <c r="J116" s="29"/>
      <c r="L116" s="55"/>
      <c r="M116" s="55"/>
      <c r="N116" s="55"/>
      <c r="V116" s="44"/>
    </row>
    <row r="117" spans="1:25" ht="15" thickBot="1" x14ac:dyDescent="0.35">
      <c r="A117" s="14">
        <v>38</v>
      </c>
      <c r="B117" s="15" t="s">
        <v>62</v>
      </c>
      <c r="C117" s="4"/>
      <c r="D117" s="33"/>
      <c r="E117" s="4"/>
      <c r="F117" s="34"/>
      <c r="G117" s="70"/>
      <c r="H117" s="70"/>
      <c r="I117" s="4"/>
      <c r="J117" s="64">
        <v>47.8</v>
      </c>
      <c r="L117" s="54">
        <f>IF($D117="Concerné",$F117*$J117,0)</f>
        <v>0</v>
      </c>
      <c r="M117" s="56"/>
      <c r="N117" s="54">
        <f>L117</f>
        <v>0</v>
      </c>
      <c r="Q117">
        <f>L117</f>
        <v>0</v>
      </c>
      <c r="S117">
        <f>Q117</f>
        <v>0</v>
      </c>
      <c r="V117" s="42"/>
      <c r="X117" t="str">
        <f>IF(ISBLANK(D117),"PAS OK","OK")</f>
        <v>PAS OK</v>
      </c>
      <c r="Y117" t="str">
        <f>IF(AND($D117="Concerné",ISBLANK($F117)),"PAS OK", "OK")</f>
        <v>OK</v>
      </c>
    </row>
    <row r="118" spans="1:25" s="2" customFormat="1" ht="15" thickBot="1" x14ac:dyDescent="0.35">
      <c r="A118" s="16"/>
      <c r="B118" s="17"/>
      <c r="C118" s="4"/>
      <c r="D118" s="4"/>
      <c r="E118" s="4"/>
      <c r="F118" s="32"/>
      <c r="G118" s="70"/>
      <c r="H118" s="70"/>
      <c r="I118" s="4"/>
      <c r="J118" s="29"/>
      <c r="L118" s="55"/>
      <c r="M118" s="55"/>
      <c r="N118" s="55"/>
      <c r="V118" s="44"/>
    </row>
    <row r="119" spans="1:25" ht="15" thickBot="1" x14ac:dyDescent="0.35">
      <c r="A119" s="14">
        <v>39</v>
      </c>
      <c r="B119" s="15" t="s">
        <v>63</v>
      </c>
      <c r="C119" s="4"/>
      <c r="D119" s="33"/>
      <c r="E119" s="4"/>
      <c r="F119" s="34"/>
      <c r="G119" s="70"/>
      <c r="H119" s="70"/>
      <c r="I119" s="4"/>
      <c r="J119" s="64">
        <v>27.8</v>
      </c>
      <c r="L119" s="54">
        <f>IF($D119="Concerné",$F119*$J119,0)</f>
        <v>0</v>
      </c>
      <c r="M119" s="56"/>
      <c r="N119" s="54">
        <f>L119</f>
        <v>0</v>
      </c>
      <c r="Q119">
        <f>L119</f>
        <v>0</v>
      </c>
      <c r="S119">
        <f>Q119</f>
        <v>0</v>
      </c>
      <c r="V119" s="42"/>
      <c r="X119" t="str">
        <f>IF(ISBLANK(D119),"PAS OK","OK")</f>
        <v>PAS OK</v>
      </c>
      <c r="Y119" t="str">
        <f>IF(AND($D119="Concerné",ISBLANK($F119)),"PAS OK", "OK")</f>
        <v>OK</v>
      </c>
    </row>
    <row r="120" spans="1:25" s="2" customFormat="1" x14ac:dyDescent="0.3">
      <c r="A120" s="16"/>
      <c r="B120" s="17"/>
      <c r="C120" s="4"/>
      <c r="E120" s="4"/>
      <c r="F120" s="32"/>
      <c r="G120" s="70"/>
      <c r="H120" s="70"/>
      <c r="I120" s="4"/>
      <c r="J120" s="29"/>
      <c r="L120" s="55"/>
      <c r="M120" s="55"/>
      <c r="N120" s="55"/>
      <c r="V120" s="44"/>
    </row>
    <row r="121" spans="1:25" ht="15" thickBot="1" x14ac:dyDescent="0.35">
      <c r="A121" s="21" t="s">
        <v>64</v>
      </c>
      <c r="B121" s="22"/>
      <c r="F121" s="32"/>
      <c r="G121" s="77"/>
      <c r="H121" s="77"/>
      <c r="J121" s="30"/>
      <c r="L121" s="56"/>
      <c r="M121" s="56"/>
      <c r="N121" s="56"/>
      <c r="V121" s="42"/>
    </row>
    <row r="122" spans="1:25" ht="15" thickBot="1" x14ac:dyDescent="0.35">
      <c r="A122" s="14">
        <v>40</v>
      </c>
      <c r="B122" s="23" t="s">
        <v>131</v>
      </c>
      <c r="C122" s="9"/>
      <c r="D122" s="33"/>
      <c r="E122" s="9"/>
      <c r="F122" s="34"/>
      <c r="G122" s="78"/>
      <c r="H122" s="78"/>
      <c r="I122" s="9"/>
      <c r="J122" s="64">
        <v>30.1</v>
      </c>
      <c r="L122" s="54">
        <f>IF($D122="Concerné",$F122*$J122,0)</f>
        <v>0</v>
      </c>
      <c r="M122" s="56"/>
      <c r="N122" s="54">
        <f>L122</f>
        <v>0</v>
      </c>
      <c r="Q122">
        <f>L122</f>
        <v>0</v>
      </c>
      <c r="S122">
        <f>Q122</f>
        <v>0</v>
      </c>
      <c r="V122" s="42"/>
      <c r="X122" t="str">
        <f>IF(ISBLANK(D122),"PAS OK","OK")</f>
        <v>PAS OK</v>
      </c>
      <c r="Y122" t="str">
        <f>IF(AND($D122="Concerné",ISBLANK($F122)),"PAS OK", "OK")</f>
        <v>OK</v>
      </c>
    </row>
    <row r="123" spans="1:25" s="2" customFormat="1" ht="15" thickBot="1" x14ac:dyDescent="0.35">
      <c r="A123" s="16"/>
      <c r="B123" s="17"/>
      <c r="C123" s="4"/>
      <c r="D123" s="4"/>
      <c r="E123" s="4"/>
      <c r="F123" s="32"/>
      <c r="G123" s="70"/>
      <c r="H123" s="70"/>
      <c r="I123" s="4"/>
      <c r="J123" s="29"/>
      <c r="L123" s="55"/>
      <c r="M123" s="55"/>
      <c r="N123" s="55"/>
      <c r="V123" s="44"/>
    </row>
    <row r="124" spans="1:25" ht="15" thickBot="1" x14ac:dyDescent="0.35">
      <c r="A124" s="14">
        <v>41</v>
      </c>
      <c r="B124" s="15" t="s">
        <v>65</v>
      </c>
      <c r="C124" s="4"/>
      <c r="D124" s="33"/>
      <c r="E124" s="4"/>
      <c r="F124" s="34"/>
      <c r="G124" s="70"/>
      <c r="H124" s="70"/>
      <c r="I124" s="4"/>
      <c r="J124" s="64">
        <v>22.7</v>
      </c>
      <c r="L124" s="54">
        <f>IF($D124="Concerné",$F124*$J124,0)</f>
        <v>0</v>
      </c>
      <c r="M124" s="56"/>
      <c r="N124" s="54">
        <f>L124</f>
        <v>0</v>
      </c>
      <c r="Q124">
        <f>L124</f>
        <v>0</v>
      </c>
      <c r="S124">
        <f>Q124</f>
        <v>0</v>
      </c>
      <c r="V124" s="42"/>
      <c r="X124" t="str">
        <f>IF(ISBLANK(D124),"PAS OK","OK")</f>
        <v>PAS OK</v>
      </c>
      <c r="Y124" t="str">
        <f>IF(AND($D124="Concerné",ISBLANK($F124)),"PAS OK", "OK")</f>
        <v>OK</v>
      </c>
    </row>
    <row r="125" spans="1:25" s="2" customFormat="1" ht="15" thickBot="1" x14ac:dyDescent="0.35">
      <c r="A125" s="16"/>
      <c r="B125" s="17"/>
      <c r="C125" s="4"/>
      <c r="D125" s="4"/>
      <c r="E125" s="4"/>
      <c r="F125" s="32"/>
      <c r="G125" s="70"/>
      <c r="H125" s="70"/>
      <c r="I125" s="4"/>
      <c r="J125" s="29"/>
      <c r="L125" s="55"/>
      <c r="M125" s="55"/>
      <c r="N125" s="55"/>
      <c r="V125" s="44"/>
    </row>
    <row r="126" spans="1:25" ht="15" thickBot="1" x14ac:dyDescent="0.35">
      <c r="A126" s="14">
        <v>42</v>
      </c>
      <c r="B126" s="15" t="s">
        <v>66</v>
      </c>
      <c r="C126" s="4"/>
      <c r="D126" s="33"/>
      <c r="E126" s="4"/>
      <c r="F126" s="34"/>
      <c r="G126" s="70"/>
      <c r="H126" s="70"/>
      <c r="I126" s="4"/>
      <c r="J126" s="64">
        <v>1.9</v>
      </c>
      <c r="L126" s="54">
        <f>IF($D126="Concerné",$F126*$J126,0)</f>
        <v>0</v>
      </c>
      <c r="M126" s="56"/>
      <c r="N126" s="54">
        <f>L126</f>
        <v>0</v>
      </c>
      <c r="Q126">
        <f>L126</f>
        <v>0</v>
      </c>
      <c r="S126">
        <f>Q126</f>
        <v>0</v>
      </c>
      <c r="V126" s="42"/>
      <c r="X126" t="str">
        <f>IF(ISBLANK(D126),"PAS OK","OK")</f>
        <v>PAS OK</v>
      </c>
      <c r="Y126" t="str">
        <f>IF(AND($D126="Concerné",ISBLANK($F126)),"PAS OK", "OK")</f>
        <v>OK</v>
      </c>
    </row>
    <row r="127" spans="1:25" s="2" customFormat="1" ht="15" thickBot="1" x14ac:dyDescent="0.35">
      <c r="A127" s="16"/>
      <c r="B127" s="17"/>
      <c r="C127" s="4"/>
      <c r="D127" s="4"/>
      <c r="E127" s="4"/>
      <c r="F127" s="32"/>
      <c r="G127" s="70"/>
      <c r="H127" s="70"/>
      <c r="I127" s="4"/>
      <c r="J127" s="29"/>
      <c r="L127" s="55"/>
      <c r="M127" s="55"/>
      <c r="N127" s="55"/>
      <c r="V127" s="44"/>
    </row>
    <row r="128" spans="1:25" ht="15" thickBot="1" x14ac:dyDescent="0.35">
      <c r="A128" s="14">
        <v>43</v>
      </c>
      <c r="B128" s="15" t="s">
        <v>67</v>
      </c>
      <c r="C128" s="4"/>
      <c r="D128" s="33"/>
      <c r="E128" s="4"/>
      <c r="F128" s="34"/>
      <c r="G128" s="70"/>
      <c r="H128" s="70"/>
      <c r="I128" s="4"/>
      <c r="J128" s="64">
        <v>9.6999999999999993</v>
      </c>
      <c r="L128" s="54">
        <f>IF($D128="Concerné",$F128*$J128,0)</f>
        <v>0</v>
      </c>
      <c r="M128" s="56"/>
      <c r="N128" s="54">
        <f>L128</f>
        <v>0</v>
      </c>
      <c r="Q128">
        <f>L128</f>
        <v>0</v>
      </c>
      <c r="S128">
        <f>Q128</f>
        <v>0</v>
      </c>
      <c r="V128" s="42"/>
      <c r="X128" t="str">
        <f>IF(ISBLANK(D128),"PAS OK","OK")</f>
        <v>PAS OK</v>
      </c>
      <c r="Y128" t="str">
        <f>IF(AND($D128="Concerné",ISBLANK($F128)),"PAS OK", "OK")</f>
        <v>OK</v>
      </c>
    </row>
    <row r="129" spans="1:25" s="2" customFormat="1" ht="15" thickBot="1" x14ac:dyDescent="0.35">
      <c r="A129" s="16"/>
      <c r="B129" s="17"/>
      <c r="C129" s="4"/>
      <c r="D129" s="4"/>
      <c r="E129" s="4"/>
      <c r="F129" s="32"/>
      <c r="G129" s="70"/>
      <c r="H129" s="70"/>
      <c r="I129" s="4"/>
      <c r="J129" s="29"/>
      <c r="L129" s="55"/>
      <c r="M129" s="55"/>
      <c r="N129" s="55"/>
      <c r="V129" s="44"/>
    </row>
    <row r="130" spans="1:25" ht="15" thickBot="1" x14ac:dyDescent="0.35">
      <c r="A130" s="14">
        <v>44</v>
      </c>
      <c r="B130" s="23" t="s">
        <v>68</v>
      </c>
      <c r="C130" s="9"/>
      <c r="D130" s="33"/>
      <c r="E130" s="9"/>
      <c r="F130" s="34"/>
      <c r="G130" s="78"/>
      <c r="H130" s="78"/>
      <c r="I130" s="9"/>
      <c r="J130" s="64">
        <v>12.4</v>
      </c>
      <c r="L130" s="54">
        <f>IF($D130="Concerné",$F130*$J130,0)</f>
        <v>0</v>
      </c>
      <c r="M130" s="56"/>
      <c r="N130" s="54">
        <f>L130</f>
        <v>0</v>
      </c>
      <c r="Q130">
        <f>L130</f>
        <v>0</v>
      </c>
      <c r="S130">
        <f>Q130</f>
        <v>0</v>
      </c>
      <c r="V130" s="42"/>
      <c r="X130" t="str">
        <f>IF(ISBLANK(D130),"PAS OK","OK")</f>
        <v>PAS OK</v>
      </c>
      <c r="Y130" t="str">
        <f>IF(AND($D130="Concerné",ISBLANK($F130)),"PAS OK", "OK")</f>
        <v>OK</v>
      </c>
    </row>
    <row r="131" spans="1:25" s="2" customFormat="1" ht="15" thickBot="1" x14ac:dyDescent="0.35">
      <c r="A131" s="16"/>
      <c r="B131" s="17"/>
      <c r="C131" s="4"/>
      <c r="D131" s="4"/>
      <c r="E131" s="4"/>
      <c r="F131" s="32"/>
      <c r="G131" s="70"/>
      <c r="H131" s="70"/>
      <c r="I131" s="4"/>
      <c r="J131" s="29"/>
      <c r="L131" s="55"/>
      <c r="M131" s="55"/>
      <c r="N131" s="55"/>
      <c r="V131" s="44"/>
    </row>
    <row r="132" spans="1:25" ht="15" thickBot="1" x14ac:dyDescent="0.35">
      <c r="A132" s="14">
        <v>45</v>
      </c>
      <c r="B132" s="15" t="s">
        <v>69</v>
      </c>
      <c r="C132" s="4"/>
      <c r="D132" s="33"/>
      <c r="E132" s="4"/>
      <c r="F132" s="34"/>
      <c r="G132" s="70"/>
      <c r="H132" s="70"/>
      <c r="I132" s="4"/>
      <c r="J132" s="64">
        <v>6</v>
      </c>
      <c r="L132" s="54">
        <f>IF($D132="Concerné",$F132*$J132,0)</f>
        <v>0</v>
      </c>
      <c r="M132" s="56"/>
      <c r="N132" s="54">
        <f>L132</f>
        <v>0</v>
      </c>
      <c r="Q132">
        <f>L132</f>
        <v>0</v>
      </c>
      <c r="S132">
        <f>Q132</f>
        <v>0</v>
      </c>
      <c r="V132" s="42"/>
      <c r="X132" t="str">
        <f>IF(ISBLANK(D132),"PAS OK","OK")</f>
        <v>PAS OK</v>
      </c>
      <c r="Y132" t="str">
        <f>IF(AND($D132="Concerné",ISBLANK($F132)),"PAS OK", "OK")</f>
        <v>OK</v>
      </c>
    </row>
    <row r="133" spans="1:25" s="2" customFormat="1" x14ac:dyDescent="0.3">
      <c r="A133" s="16"/>
      <c r="B133" s="17"/>
      <c r="C133" s="4"/>
      <c r="D133" s="4"/>
      <c r="E133" s="4"/>
      <c r="F133" s="32"/>
      <c r="G133" s="70"/>
      <c r="H133" s="70"/>
      <c r="I133" s="4"/>
      <c r="J133" s="29"/>
      <c r="L133" s="55"/>
      <c r="M133" s="55"/>
      <c r="N133" s="55"/>
      <c r="V133" s="44"/>
    </row>
    <row r="134" spans="1:25" ht="15" thickBot="1" x14ac:dyDescent="0.35">
      <c r="A134" s="21" t="s">
        <v>70</v>
      </c>
      <c r="B134" s="22"/>
      <c r="F134" s="32"/>
      <c r="G134" s="77"/>
      <c r="H134" s="77"/>
      <c r="J134" s="30"/>
      <c r="L134" s="56"/>
      <c r="M134" s="56"/>
      <c r="N134" s="56"/>
      <c r="V134" s="42"/>
    </row>
    <row r="135" spans="1:25" ht="15" thickBot="1" x14ac:dyDescent="0.35">
      <c r="A135" s="14">
        <v>46</v>
      </c>
      <c r="B135" s="15" t="s">
        <v>71</v>
      </c>
      <c r="C135" s="4"/>
      <c r="D135" s="33"/>
      <c r="E135" s="4"/>
      <c r="F135" s="34"/>
      <c r="G135" s="70"/>
      <c r="H135" s="70"/>
      <c r="I135" s="4"/>
      <c r="J135" s="64">
        <v>143.5</v>
      </c>
      <c r="L135" s="54">
        <f>IF($D135="Concerné",$F135*$J135,0)</f>
        <v>0</v>
      </c>
      <c r="M135" s="56"/>
      <c r="N135" s="54">
        <f>L135</f>
        <v>0</v>
      </c>
      <c r="Q135">
        <f>L135</f>
        <v>0</v>
      </c>
      <c r="S135">
        <f>Q135</f>
        <v>0</v>
      </c>
      <c r="V135" s="42"/>
      <c r="X135" t="str">
        <f>IF(ISBLANK(D135),"PAS OK","OK")</f>
        <v>PAS OK</v>
      </c>
      <c r="Y135" t="str">
        <f>IF(AND($D135="Concerné",ISBLANK($F135)),"PAS OK", "OK")</f>
        <v>OK</v>
      </c>
    </row>
    <row r="136" spans="1:25" s="2" customFormat="1" x14ac:dyDescent="0.3">
      <c r="A136" s="16"/>
      <c r="B136" s="17"/>
      <c r="C136" s="4"/>
      <c r="D136" s="4"/>
      <c r="E136" s="4"/>
      <c r="F136" s="32"/>
      <c r="G136" s="70"/>
      <c r="H136" s="70"/>
      <c r="I136" s="4"/>
      <c r="J136" s="29"/>
      <c r="L136" s="55"/>
      <c r="M136" s="55"/>
      <c r="N136" s="55"/>
      <c r="V136" s="44"/>
    </row>
    <row r="137" spans="1:25" ht="15" thickBot="1" x14ac:dyDescent="0.35">
      <c r="A137" s="21" t="s">
        <v>72</v>
      </c>
      <c r="B137" s="22"/>
      <c r="F137" s="32"/>
      <c r="G137" s="77"/>
      <c r="H137" s="77"/>
      <c r="J137" s="30"/>
      <c r="L137" s="56"/>
      <c r="M137" s="56"/>
      <c r="N137" s="56"/>
      <c r="V137" s="42"/>
    </row>
    <row r="138" spans="1:25" ht="15" customHeight="1" thickBot="1" x14ac:dyDescent="0.35">
      <c r="A138" s="14">
        <v>47</v>
      </c>
      <c r="B138" s="15" t="s">
        <v>73</v>
      </c>
      <c r="C138" s="4"/>
      <c r="D138" s="33"/>
      <c r="E138" s="4"/>
      <c r="F138" s="34"/>
      <c r="G138" s="70"/>
      <c r="H138" s="70"/>
      <c r="I138" s="4"/>
      <c r="J138" s="64">
        <v>15.6</v>
      </c>
      <c r="L138" s="54">
        <f>IF($D138="Concerné",$F138*$J138,0)</f>
        <v>0</v>
      </c>
      <c r="M138" s="56"/>
      <c r="N138" s="54">
        <f>L138</f>
        <v>0</v>
      </c>
      <c r="Q138">
        <f>L138</f>
        <v>0</v>
      </c>
      <c r="S138">
        <f>Q138</f>
        <v>0</v>
      </c>
      <c r="V138" s="42"/>
      <c r="X138" t="str">
        <f>IF(ISBLANK(D138),"PAS OK","OK")</f>
        <v>PAS OK</v>
      </c>
      <c r="Y138" t="str">
        <f>IF(AND($D138="Concerné",ISBLANK($F138)),"PAS OK", "OK")</f>
        <v>OK</v>
      </c>
    </row>
    <row r="139" spans="1:25" s="2" customFormat="1" ht="15" thickBot="1" x14ac:dyDescent="0.35">
      <c r="A139" s="16"/>
      <c r="B139" s="17"/>
      <c r="C139" s="4"/>
      <c r="D139" s="4"/>
      <c r="E139" s="4"/>
      <c r="F139" s="32"/>
      <c r="G139" s="70"/>
      <c r="H139" s="70"/>
      <c r="I139" s="4"/>
      <c r="J139" s="29"/>
      <c r="L139" s="55"/>
      <c r="M139" s="55"/>
      <c r="N139" s="55"/>
      <c r="V139" s="44"/>
    </row>
    <row r="140" spans="1:25" ht="29.4" thickBot="1" x14ac:dyDescent="0.35">
      <c r="A140" s="14">
        <v>48</v>
      </c>
      <c r="B140" s="15" t="s">
        <v>74</v>
      </c>
      <c r="C140" s="4"/>
      <c r="D140" s="33"/>
      <c r="E140" s="4"/>
      <c r="F140" s="34"/>
      <c r="G140" s="70"/>
      <c r="H140" s="70"/>
      <c r="I140" s="4"/>
      <c r="J140" s="64">
        <v>44.2</v>
      </c>
      <c r="L140" s="54">
        <f>IF($D140="Concerné",$F140*$J140,0)</f>
        <v>0</v>
      </c>
      <c r="M140" s="56"/>
      <c r="N140" s="54">
        <f>L140</f>
        <v>0</v>
      </c>
      <c r="Q140">
        <f>L140</f>
        <v>0</v>
      </c>
      <c r="S140">
        <f>Q140</f>
        <v>0</v>
      </c>
      <c r="V140" s="42"/>
      <c r="X140" t="str">
        <f>IF(ISBLANK(D140),"PAS OK","OK")</f>
        <v>PAS OK</v>
      </c>
      <c r="Y140" t="str">
        <f>IF(AND($D140="Concerné",ISBLANK($F140)),"PAS OK", "OK")</f>
        <v>OK</v>
      </c>
    </row>
    <row r="141" spans="1:25" s="2" customFormat="1" x14ac:dyDescent="0.3">
      <c r="A141" s="16"/>
      <c r="B141" s="17"/>
      <c r="C141" s="4"/>
      <c r="D141" s="4"/>
      <c r="E141" s="4"/>
      <c r="F141" s="32"/>
      <c r="G141" s="70"/>
      <c r="H141" s="70"/>
      <c r="I141" s="4"/>
      <c r="J141" s="29"/>
      <c r="L141" s="55"/>
      <c r="M141" s="55"/>
      <c r="N141" s="55"/>
      <c r="V141" s="44"/>
    </row>
    <row r="142" spans="1:25" ht="15" thickBot="1" x14ac:dyDescent="0.35">
      <c r="A142" s="21" t="s">
        <v>75</v>
      </c>
      <c r="B142" s="22"/>
      <c r="F142" s="32"/>
      <c r="G142" s="77"/>
      <c r="H142" s="77"/>
      <c r="J142" s="30"/>
      <c r="L142" s="56"/>
      <c r="M142" s="56"/>
      <c r="N142" s="56"/>
      <c r="V142" s="42"/>
    </row>
    <row r="143" spans="1:25" ht="15" thickBot="1" x14ac:dyDescent="0.35">
      <c r="A143" s="14">
        <v>49</v>
      </c>
      <c r="B143" s="24" t="s">
        <v>76</v>
      </c>
      <c r="C143" s="10"/>
      <c r="D143" s="33"/>
      <c r="E143" s="10"/>
      <c r="F143" s="34"/>
      <c r="G143" s="79"/>
      <c r="H143" s="79"/>
      <c r="I143" s="10"/>
      <c r="J143" s="64">
        <v>5.7</v>
      </c>
      <c r="L143" s="54">
        <f>IF($D143="Concerné",$F143*$J143,0)</f>
        <v>0</v>
      </c>
      <c r="M143" s="56"/>
      <c r="N143" s="54">
        <f>L143</f>
        <v>0</v>
      </c>
      <c r="Q143">
        <f>L143</f>
        <v>0</v>
      </c>
      <c r="S143">
        <f>Q143</f>
        <v>0</v>
      </c>
      <c r="V143" s="42"/>
      <c r="X143" t="str">
        <f>IF(ISBLANK(D143),"PAS OK","OK")</f>
        <v>PAS OK</v>
      </c>
      <c r="Y143" t="str">
        <f>IF(AND($D143="Concerné",ISBLANK($F143)),"PAS OK", "OK")</f>
        <v>OK</v>
      </c>
    </row>
    <row r="144" spans="1:25" s="2" customFormat="1" ht="15" thickBot="1" x14ac:dyDescent="0.35">
      <c r="A144" s="16"/>
      <c r="B144" s="17"/>
      <c r="C144" s="4"/>
      <c r="D144" s="4"/>
      <c r="E144" s="4"/>
      <c r="F144" s="32"/>
      <c r="G144" s="70"/>
      <c r="H144" s="70"/>
      <c r="I144" s="4"/>
      <c r="J144" s="29"/>
      <c r="L144" s="55"/>
      <c r="M144" s="55"/>
      <c r="N144" s="55"/>
      <c r="V144" s="44"/>
    </row>
    <row r="145" spans="1:25" ht="15" thickBot="1" x14ac:dyDescent="0.35">
      <c r="A145" s="14">
        <v>50</v>
      </c>
      <c r="B145" s="24" t="s">
        <v>77</v>
      </c>
      <c r="C145" s="10"/>
      <c r="D145" s="33"/>
      <c r="E145" s="10"/>
      <c r="F145" s="34"/>
      <c r="G145" s="79"/>
      <c r="H145" s="79"/>
      <c r="I145" s="10"/>
      <c r="J145" s="64">
        <v>3.5</v>
      </c>
      <c r="L145" s="54">
        <f>IF($D145="Concerné",$F145*$J145,0)</f>
        <v>0</v>
      </c>
      <c r="M145" s="56"/>
      <c r="N145" s="54">
        <f>L145</f>
        <v>0</v>
      </c>
      <c r="Q145">
        <f>L145</f>
        <v>0</v>
      </c>
      <c r="S145">
        <f>Q145</f>
        <v>0</v>
      </c>
      <c r="V145" s="42"/>
      <c r="X145" t="str">
        <f>IF(ISBLANK(D145),"PAS OK","OK")</f>
        <v>PAS OK</v>
      </c>
      <c r="Y145" t="str">
        <f>IF(AND($D145="Concerné",ISBLANK($F145)),"PAS OK", "OK")</f>
        <v>OK</v>
      </c>
    </row>
    <row r="146" spans="1:25" s="2" customFormat="1" x14ac:dyDescent="0.3">
      <c r="A146" s="16"/>
      <c r="B146" s="17"/>
      <c r="C146" s="4"/>
      <c r="D146" s="4"/>
      <c r="E146" s="4"/>
      <c r="F146" s="32"/>
      <c r="G146" s="70"/>
      <c r="H146" s="70"/>
      <c r="I146" s="4"/>
      <c r="J146" s="29"/>
      <c r="L146" s="55"/>
      <c r="M146" s="55"/>
      <c r="N146" s="55"/>
      <c r="V146" s="44"/>
    </row>
    <row r="147" spans="1:25" ht="15" thickBot="1" x14ac:dyDescent="0.35">
      <c r="A147" s="21" t="s">
        <v>118</v>
      </c>
      <c r="B147" s="22"/>
      <c r="F147" s="32"/>
      <c r="G147" s="77"/>
      <c r="H147" s="77"/>
      <c r="J147" s="30"/>
      <c r="L147" s="56"/>
      <c r="M147" s="56"/>
      <c r="N147" s="56"/>
      <c r="V147" s="42"/>
    </row>
    <row r="148" spans="1:25" ht="15" thickBot="1" x14ac:dyDescent="0.35">
      <c r="A148" s="14">
        <v>51</v>
      </c>
      <c r="B148" s="24" t="s">
        <v>78</v>
      </c>
      <c r="C148" s="10"/>
      <c r="D148" s="33"/>
      <c r="E148" s="10"/>
      <c r="F148" s="34"/>
      <c r="G148" s="79"/>
      <c r="H148" s="79"/>
      <c r="I148" s="10"/>
      <c r="J148" s="64">
        <v>55.4</v>
      </c>
      <c r="L148" s="54">
        <f>IF($D148="Concerné",$F148*$J148,0)</f>
        <v>0</v>
      </c>
      <c r="M148" s="56"/>
      <c r="N148" s="54">
        <f>L148</f>
        <v>0</v>
      </c>
      <c r="Q148">
        <f>L148</f>
        <v>0</v>
      </c>
      <c r="S148">
        <f>Q148</f>
        <v>0</v>
      </c>
      <c r="V148" s="42"/>
      <c r="X148" t="str">
        <f>IF(ISBLANK(D148),"PAS OK","OK")</f>
        <v>PAS OK</v>
      </c>
      <c r="Y148" t="str">
        <f>IF(AND($D148="Concerné",ISBLANK($F148)),"PAS OK", "OK")</f>
        <v>OK</v>
      </c>
    </row>
    <row r="149" spans="1:25" s="2" customFormat="1" ht="15" thickBot="1" x14ac:dyDescent="0.35">
      <c r="A149" s="16"/>
      <c r="B149" s="17"/>
      <c r="C149" s="4"/>
      <c r="D149" s="4"/>
      <c r="E149" s="4"/>
      <c r="F149" s="32"/>
      <c r="G149" s="70"/>
      <c r="H149" s="70"/>
      <c r="I149" s="4"/>
      <c r="J149" s="29"/>
      <c r="L149" s="55"/>
      <c r="M149" s="55"/>
      <c r="N149" s="55"/>
      <c r="V149" s="44"/>
    </row>
    <row r="150" spans="1:25" ht="15" thickBot="1" x14ac:dyDescent="0.35">
      <c r="A150" s="14">
        <v>52</v>
      </c>
      <c r="B150" s="23" t="s">
        <v>79</v>
      </c>
      <c r="C150" s="9"/>
      <c r="D150" s="33"/>
      <c r="E150" s="9"/>
      <c r="F150" s="34"/>
      <c r="G150" s="78"/>
      <c r="H150" s="78"/>
      <c r="I150" s="9"/>
      <c r="J150" s="64">
        <v>223.9</v>
      </c>
      <c r="L150" s="54">
        <f>IF($D150="Concerné",$F150*$J150,0)</f>
        <v>0</v>
      </c>
      <c r="M150" s="56"/>
      <c r="N150" s="54">
        <f>L150</f>
        <v>0</v>
      </c>
      <c r="Q150">
        <f>L150</f>
        <v>0</v>
      </c>
      <c r="S150">
        <f>Q150</f>
        <v>0</v>
      </c>
      <c r="V150" s="42"/>
      <c r="X150" t="str">
        <f>IF(ISBLANK(D150),"PAS OK","OK")</f>
        <v>PAS OK</v>
      </c>
      <c r="Y150" t="str">
        <f>IF(AND($D150="Concerné",ISBLANK($F150)),"PAS OK", "OK")</f>
        <v>OK</v>
      </c>
    </row>
    <row r="151" spans="1:25" s="2" customFormat="1" x14ac:dyDescent="0.3">
      <c r="A151" s="16"/>
      <c r="B151" s="17"/>
      <c r="C151" s="4"/>
      <c r="D151" s="4"/>
      <c r="E151" s="4"/>
      <c r="F151" s="32"/>
      <c r="G151" s="70"/>
      <c r="H151" s="70"/>
      <c r="I151" s="4"/>
      <c r="J151" s="29"/>
      <c r="L151" s="55"/>
      <c r="M151" s="55"/>
      <c r="N151" s="55"/>
      <c r="V151" s="44"/>
    </row>
    <row r="152" spans="1:25" ht="15" thickBot="1" x14ac:dyDescent="0.35">
      <c r="A152" s="21" t="s">
        <v>80</v>
      </c>
      <c r="B152" s="22"/>
      <c r="F152" s="32"/>
      <c r="G152" s="77"/>
      <c r="H152" s="77"/>
      <c r="J152" s="30"/>
      <c r="L152" s="56"/>
      <c r="M152" s="56"/>
      <c r="N152" s="56"/>
      <c r="V152" s="42"/>
    </row>
    <row r="153" spans="1:25" ht="15" customHeight="1" thickBot="1" x14ac:dyDescent="0.35">
      <c r="A153" s="14">
        <v>53</v>
      </c>
      <c r="B153" s="15" t="s">
        <v>81</v>
      </c>
      <c r="C153" s="4"/>
      <c r="D153" s="33"/>
      <c r="E153" s="4"/>
      <c r="F153" s="34"/>
      <c r="G153" s="70"/>
      <c r="H153" s="70"/>
      <c r="I153" s="4"/>
      <c r="J153" s="64">
        <v>67.400000000000006</v>
      </c>
      <c r="L153" s="54">
        <f>IF($D153="Concerné",$F153*$J153,0)</f>
        <v>0</v>
      </c>
      <c r="M153" s="56"/>
      <c r="N153" s="54">
        <f>L153</f>
        <v>0</v>
      </c>
      <c r="Q153">
        <f>L153</f>
        <v>0</v>
      </c>
      <c r="S153">
        <f>Q153</f>
        <v>0</v>
      </c>
      <c r="V153" s="42"/>
      <c r="X153" t="str">
        <f>IF(ISBLANK(D153),"PAS OK","OK")</f>
        <v>PAS OK</v>
      </c>
      <c r="Y153" t="str">
        <f>IF(AND($D153="Concerné",ISBLANK($F153)),"PAS OK", "OK")</f>
        <v>OK</v>
      </c>
    </row>
    <row r="154" spans="1:25" s="2" customFormat="1" x14ac:dyDescent="0.3">
      <c r="A154" s="16"/>
      <c r="B154" s="17"/>
      <c r="C154" s="4"/>
      <c r="D154" s="4"/>
      <c r="E154" s="4"/>
      <c r="F154" s="32"/>
      <c r="G154" s="70"/>
      <c r="H154" s="70"/>
      <c r="I154" s="4"/>
      <c r="J154" s="29"/>
      <c r="L154" s="55"/>
      <c r="M154" s="55"/>
      <c r="N154" s="55"/>
      <c r="V154" s="44"/>
    </row>
    <row r="155" spans="1:25" ht="15" thickBot="1" x14ac:dyDescent="0.35">
      <c r="A155" s="21" t="s">
        <v>82</v>
      </c>
      <c r="B155" s="22"/>
      <c r="F155" s="32"/>
      <c r="G155" s="77"/>
      <c r="H155" s="77"/>
      <c r="J155" s="30"/>
      <c r="L155" s="56"/>
      <c r="M155" s="56"/>
      <c r="N155" s="56"/>
      <c r="V155" s="42"/>
    </row>
    <row r="156" spans="1:25" ht="15" thickBot="1" x14ac:dyDescent="0.35">
      <c r="A156" s="14">
        <v>54</v>
      </c>
      <c r="B156" s="15" t="s">
        <v>83</v>
      </c>
      <c r="C156" s="4"/>
      <c r="D156" s="33"/>
      <c r="E156" s="4"/>
      <c r="F156" s="34"/>
      <c r="G156" s="70"/>
      <c r="H156" s="57">
        <f>IF($D156="Option détaillée ",IF($D158="Concerné",F158,0)+IF($D159="Concerné",F159,0)+IF($D160="Concerné",F160,0),0)</f>
        <v>0</v>
      </c>
      <c r="I156" s="4"/>
      <c r="J156" s="64">
        <v>109.7</v>
      </c>
      <c r="L156" s="58"/>
      <c r="M156" s="56"/>
      <c r="N156" s="54">
        <f>IF($D156="Option simplifiée",$F156*$J156,IF($D156="Option détaillée ",$H156*$J156,0))</f>
        <v>0</v>
      </c>
      <c r="O156" t="b">
        <f>IF(AND(D$156="Option détaillée ",$V$176&lt;5),TRUE,FALSE)</f>
        <v>0</v>
      </c>
      <c r="P156" t="b">
        <f>IF(AND(D$156="Option détaillée ",$V$176=5),TRUE,FALSE)</f>
        <v>0</v>
      </c>
      <c r="Q156">
        <f>IF($D156="Option simplifiée",$L156,ROUND(SUM(F158:F160)*$J156,0))</f>
        <v>0</v>
      </c>
      <c r="S156" t="str">
        <f>IF(U158=3,SUM(L158:L160),"FAUX")</f>
        <v>FAUX</v>
      </c>
      <c r="V156" s="42"/>
      <c r="X156" t="str">
        <f>IF(ISBLANK(D156),"PAS OK","OK")</f>
        <v>PAS OK</v>
      </c>
      <c r="Y156" t="str">
        <f>IF(AND($D156="Option simplifiée",ISBLANK($F156)),"PAS OK", "OK")</f>
        <v>OK</v>
      </c>
    </row>
    <row r="157" spans="1:25" s="2" customFormat="1" ht="15" thickBot="1" x14ac:dyDescent="0.35">
      <c r="A157" s="16"/>
      <c r="B157" s="17"/>
      <c r="C157" s="4"/>
      <c r="D157" s="4"/>
      <c r="E157" s="4"/>
      <c r="F157" s="32"/>
      <c r="G157" s="70"/>
      <c r="H157" s="70"/>
      <c r="I157" s="4"/>
      <c r="J157" s="59" t="str">
        <f>IF(O156,"Vous n'avez pas sélectionné toutes les options détaillées, seuls les coefficients de l'UO simplifiée seront utilisés pour le calcul de l'UO","")</f>
        <v/>
      </c>
      <c r="L157" s="55"/>
      <c r="M157" s="55"/>
      <c r="N157" s="55"/>
      <c r="V157" s="44"/>
    </row>
    <row r="158" spans="1:25" ht="15" thickBot="1" x14ac:dyDescent="0.35">
      <c r="A158" s="18" t="s">
        <v>111</v>
      </c>
      <c r="B158" s="19" t="s">
        <v>84</v>
      </c>
      <c r="C158" s="6"/>
      <c r="D158" s="33"/>
      <c r="E158" s="6"/>
      <c r="F158" s="34"/>
      <c r="G158" s="73"/>
      <c r="H158" s="73"/>
      <c r="I158" s="6"/>
      <c r="J158" s="60">
        <v>121.4</v>
      </c>
      <c r="L158" s="54">
        <f>IF(AND($D$156="Option détaillée ",$D158&lt;&gt;"Non concerné",$V$176=5),IF($F158="","A renseigner",IF(D158&lt;&gt;"",$F158*$J158,0)),0)</f>
        <v>0</v>
      </c>
      <c r="M158" s="56"/>
      <c r="N158" s="58"/>
      <c r="O158" t="b">
        <f>IF(AND(D$156="Option détaillée ",$V$176&lt;5),TRUE,FALSE)</f>
        <v>0</v>
      </c>
      <c r="P158" t="b">
        <f>IF(AND(D$156="Option détaillée ",$V$176=5),TRUE,FALSE)</f>
        <v>0</v>
      </c>
      <c r="U158" s="31" t="b">
        <f>IF($D156&lt;&gt;"Option détaillée ",FALSE,COUNTIF(L158:L160,"&gt;=0"))</f>
        <v>0</v>
      </c>
      <c r="V158" s="45">
        <f>IF(D156&lt;&gt;"Option simplifiée",1,0)</f>
        <v>1</v>
      </c>
      <c r="Y158" t="str">
        <f>IF(OR(AND($D$156="Option détaillée ",ISBLANK($D158)),AND(D158="Concerné",ISBLANK(F158))),"PAS OK", "OK")</f>
        <v>OK</v>
      </c>
    </row>
    <row r="159" spans="1:25" ht="15" thickBot="1" x14ac:dyDescent="0.35">
      <c r="A159" s="18" t="s">
        <v>112</v>
      </c>
      <c r="B159" s="19" t="s">
        <v>85</v>
      </c>
      <c r="C159" s="6"/>
      <c r="D159" s="33"/>
      <c r="E159" s="6"/>
      <c r="F159" s="34"/>
      <c r="G159" s="73"/>
      <c r="H159" s="73"/>
      <c r="I159" s="6"/>
      <c r="J159" s="60">
        <v>104.5</v>
      </c>
      <c r="L159" s="54">
        <f>IF(AND($D$156="Option détaillée ",$D159&lt;&gt;"Non concerné",$V$176=5),IF($F159="","A renseigner",IF(D159&lt;&gt;"",$F159*$J159,0)),0)</f>
        <v>0</v>
      </c>
      <c r="M159" s="56"/>
      <c r="N159" s="58"/>
      <c r="O159" t="b">
        <f>IF(AND(D$156="Option détaillée ",$V$176&lt;5),TRUE,FALSE)</f>
        <v>0</v>
      </c>
      <c r="P159" t="b">
        <f>IF(AND(D$156="Option détaillée ",$V$176=5),TRUE,FALSE)</f>
        <v>0</v>
      </c>
      <c r="V159" s="42"/>
      <c r="Y159" t="str">
        <f>IF(OR(AND($D$156="Option détaillée ",ISBLANK($D159)),AND(D159="Concerné",ISBLANK(F159))),"PAS OK", "OK")</f>
        <v>OK</v>
      </c>
    </row>
    <row r="160" spans="1:25" ht="15" thickBot="1" x14ac:dyDescent="0.35">
      <c r="A160" s="18" t="s">
        <v>113</v>
      </c>
      <c r="B160" s="19" t="s">
        <v>86</v>
      </c>
      <c r="C160" s="6"/>
      <c r="D160" s="33"/>
      <c r="E160" s="6"/>
      <c r="F160" s="34"/>
      <c r="G160" s="73"/>
      <c r="H160" s="73"/>
      <c r="I160" s="6"/>
      <c r="J160" s="60">
        <v>103.2</v>
      </c>
      <c r="L160" s="54">
        <f>IF(AND($D$156="Option détaillée ",$D160&lt;&gt;"Non concerné",$V$176=5),IF($F160="","A renseigner",IF(D160&lt;&gt;"",$F160*$J160,0)),0)</f>
        <v>0</v>
      </c>
      <c r="M160" s="56"/>
      <c r="N160" s="58"/>
      <c r="O160" t="b">
        <f>IF(AND(D$156="Option détaillée ",$V$176&lt;5),TRUE,FALSE)</f>
        <v>0</v>
      </c>
      <c r="P160" t="b">
        <f>IF(AND(D$156="Option détaillée ",$V$176=5),TRUE,FALSE)</f>
        <v>0</v>
      </c>
      <c r="V160" s="42"/>
      <c r="Y160" t="str">
        <f>IF(OR(AND($D$156="Option détaillée ",ISBLANK($D160)),AND(D160="Concerné",ISBLANK(F160))),"PAS OK", "OK")</f>
        <v>OK</v>
      </c>
    </row>
    <row r="161" spans="1:25" s="2" customFormat="1" x14ac:dyDescent="0.3">
      <c r="A161" s="16"/>
      <c r="B161" s="17"/>
      <c r="C161" s="4"/>
      <c r="D161" s="4"/>
      <c r="E161" s="4"/>
      <c r="F161" s="32"/>
      <c r="G161" s="70"/>
      <c r="H161" s="70"/>
      <c r="I161" s="4"/>
      <c r="J161" s="29"/>
      <c r="L161" s="55"/>
      <c r="M161" s="55"/>
      <c r="N161" s="55"/>
      <c r="V161" s="44"/>
    </row>
    <row r="162" spans="1:25" ht="15" thickBot="1" x14ac:dyDescent="0.35">
      <c r="A162" s="21" t="s">
        <v>87</v>
      </c>
      <c r="B162" s="22"/>
      <c r="F162" s="32"/>
      <c r="G162" s="77"/>
      <c r="H162" s="77"/>
      <c r="J162" s="30"/>
      <c r="L162" s="56"/>
      <c r="M162" s="56"/>
      <c r="N162" s="56"/>
      <c r="V162" s="42"/>
    </row>
    <row r="163" spans="1:25" ht="15" thickBot="1" x14ac:dyDescent="0.35">
      <c r="A163" s="14">
        <v>55</v>
      </c>
      <c r="B163" s="15" t="s">
        <v>88</v>
      </c>
      <c r="C163" s="4"/>
      <c r="D163" s="33"/>
      <c r="E163" s="4"/>
      <c r="F163" s="34"/>
      <c r="G163" s="70"/>
      <c r="H163" s="57">
        <f>IF($D163="Option détaillée ",IF($D165="Concerné",F165,0)+IF($D166="Concerné",F166,0)+IF($D167="Concerné",F167,0),0)</f>
        <v>0</v>
      </c>
      <c r="I163" s="4"/>
      <c r="J163" s="64">
        <v>41.8</v>
      </c>
      <c r="L163" s="58"/>
      <c r="M163" s="56"/>
      <c r="N163" s="54">
        <f>IF($D163="Option simplifiée",$F163*$J163,IF($D163="Option détaillée ",$H163*$J163,0))</f>
        <v>0</v>
      </c>
      <c r="O163" t="b">
        <f>IF(AND(D$163="Option détaillée ",$V$176&lt;5),TRUE,FALSE)</f>
        <v>0</v>
      </c>
      <c r="P163" t="b">
        <f>IF(AND(D$163="Option détaillée ",$V$176=5),TRUE,FALSE)</f>
        <v>0</v>
      </c>
      <c r="Q163">
        <f>IF($D163="Option simplifiée",$L163,ROUND(SUM(F165:F167)*$J163,0))</f>
        <v>0</v>
      </c>
      <c r="S163" t="str">
        <f>IF(U165=3,SUM(L165:L167),"FAUX")</f>
        <v>FAUX</v>
      </c>
      <c r="V163" s="42"/>
      <c r="X163" t="str">
        <f>IF(ISBLANK(D163),"PAS OK","OK")</f>
        <v>PAS OK</v>
      </c>
      <c r="Y163" t="str">
        <f>IF(AND($D163="Option simplifiée",ISBLANK($F163)),"PAS OK", "OK")</f>
        <v>OK</v>
      </c>
    </row>
    <row r="164" spans="1:25" s="2" customFormat="1" ht="15" thickBot="1" x14ac:dyDescent="0.35">
      <c r="A164" s="16"/>
      <c r="B164" s="17"/>
      <c r="C164" s="4"/>
      <c r="D164" s="46"/>
      <c r="E164" s="4"/>
      <c r="F164" s="32"/>
      <c r="G164" s="70"/>
      <c r="H164" s="70"/>
      <c r="I164" s="4"/>
      <c r="J164" s="59" t="str">
        <f>IF(O163,"Vous n'avez pas sélectionné toutes les options détaillées, seuls les coefficients de l'UO simplifiée seront utilisés pour le calcul de l'UO","")</f>
        <v/>
      </c>
      <c r="L164" s="55"/>
      <c r="M164" s="55"/>
      <c r="N164" s="55"/>
      <c r="V164" s="44"/>
    </row>
    <row r="165" spans="1:25" ht="15" thickBot="1" x14ac:dyDescent="0.35">
      <c r="A165" s="18" t="s">
        <v>89</v>
      </c>
      <c r="B165" s="19" t="s">
        <v>84</v>
      </c>
      <c r="C165" s="6"/>
      <c r="D165" s="33"/>
      <c r="E165" s="6"/>
      <c r="F165" s="34"/>
      <c r="G165" s="73"/>
      <c r="H165" s="73"/>
      <c r="I165" s="6"/>
      <c r="J165" s="60">
        <v>43.5</v>
      </c>
      <c r="L165" s="54">
        <f>IF(AND($D$163="Option détaillée ",$D165&lt;&gt;"Non concerné",$V$176=5),IF($F165="","A renseigner",IF(D165&lt;&gt;"",$F165*$J165,0)),0)</f>
        <v>0</v>
      </c>
      <c r="M165" s="56"/>
      <c r="N165" s="58"/>
      <c r="O165" t="b">
        <f>IF(AND(D$163="Option détaillée ",$V$176&lt;5),TRUE,FALSE)</f>
        <v>0</v>
      </c>
      <c r="P165" t="b">
        <f>IF(AND(D$163="Option détaillée ",$V$176=5),TRUE,FALSE)</f>
        <v>0</v>
      </c>
      <c r="U165" s="31" t="b">
        <f>IF($D163&lt;&gt;"Option détaillée ",FALSE,COUNTIF(L165:L167,"&gt;=0"))</f>
        <v>0</v>
      </c>
      <c r="V165" s="45">
        <f>IF(D163&lt;&gt;"Option simplifiée",1, 0)</f>
        <v>1</v>
      </c>
      <c r="Y165" t="str">
        <f>IF(OR(AND($D$163="Option détaillée ",ISBLANK($D165)),AND(D165="Concerné",ISBLANK(F165))),"PAS OK", "OK")</f>
        <v>OK</v>
      </c>
    </row>
    <row r="166" spans="1:25" ht="15" thickBot="1" x14ac:dyDescent="0.35">
      <c r="A166" s="18" t="s">
        <v>90</v>
      </c>
      <c r="B166" s="19" t="s">
        <v>85</v>
      </c>
      <c r="C166" s="6"/>
      <c r="D166" s="33"/>
      <c r="E166" s="6"/>
      <c r="F166" s="34"/>
      <c r="G166" s="73"/>
      <c r="H166" s="73"/>
      <c r="I166" s="6"/>
      <c r="J166" s="60">
        <v>37.9</v>
      </c>
      <c r="L166" s="54">
        <f>IF(AND($D$163="Option détaillée ",$D166&lt;&gt;"Non concerné",$V$176=5),IF($F166="","A renseigner",IF(D166&lt;&gt;"",$F166*$J166,0)),0)</f>
        <v>0</v>
      </c>
      <c r="M166" s="56"/>
      <c r="N166" s="58"/>
      <c r="O166" t="b">
        <f>IF(AND(D$163="Option détaillée ",$V$176&lt;5),TRUE,FALSE)</f>
        <v>0</v>
      </c>
      <c r="P166" t="b">
        <f>IF(AND(D$163="Option détaillée ",$V$176=5),TRUE,FALSE)</f>
        <v>0</v>
      </c>
      <c r="V166" s="42"/>
      <c r="Y166" t="str">
        <f t="shared" ref="Y166:Y167" si="8">IF(OR(AND($D$163="Option détaillée ",ISBLANK($D166)),AND(D166="Concerné",ISBLANK(F166))),"PAS OK", "OK")</f>
        <v>OK</v>
      </c>
    </row>
    <row r="167" spans="1:25" ht="15" thickBot="1" x14ac:dyDescent="0.35">
      <c r="A167" s="18" t="s">
        <v>91</v>
      </c>
      <c r="B167" s="19" t="s">
        <v>92</v>
      </c>
      <c r="C167" s="6"/>
      <c r="D167" s="33"/>
      <c r="E167" s="6"/>
      <c r="F167" s="34"/>
      <c r="G167" s="73"/>
      <c r="H167" s="73"/>
      <c r="I167" s="6"/>
      <c r="J167" s="60">
        <v>44</v>
      </c>
      <c r="L167" s="54">
        <f>IF(AND($D$163="Option détaillée ",$D167&lt;&gt;"Non concerné",$V$176=5),IF($F167="","A renseigner",IF(D167&lt;&gt;"",$F167*$J167,0)),0)</f>
        <v>0</v>
      </c>
      <c r="M167" s="56"/>
      <c r="N167" s="58"/>
      <c r="O167" t="b">
        <f>IF(AND(D$163="Option détaillée ",$V$176&lt;5),TRUE,FALSE)</f>
        <v>0</v>
      </c>
      <c r="P167" t="b">
        <f>IF(AND(D$163="Option détaillée ",$V$176=5),TRUE,FALSE)</f>
        <v>0</v>
      </c>
      <c r="V167" s="42"/>
      <c r="Y167" t="str">
        <f t="shared" si="8"/>
        <v>OK</v>
      </c>
    </row>
    <row r="168" spans="1:25" s="2" customFormat="1" x14ac:dyDescent="0.3">
      <c r="A168" s="16"/>
      <c r="B168" s="17"/>
      <c r="C168" s="4"/>
      <c r="D168" s="4"/>
      <c r="E168" s="4"/>
      <c r="F168" s="32"/>
      <c r="G168" s="70"/>
      <c r="H168" s="70"/>
      <c r="I168" s="4"/>
      <c r="J168" s="29"/>
      <c r="L168" s="55"/>
      <c r="M168" s="55"/>
      <c r="N168" s="55"/>
      <c r="V168" s="44"/>
    </row>
    <row r="169" spans="1:25" x14ac:dyDescent="0.3">
      <c r="A169" s="21" t="s">
        <v>93</v>
      </c>
      <c r="B169" s="22"/>
      <c r="F169" s="32"/>
      <c r="G169" s="77"/>
      <c r="H169" s="77"/>
      <c r="J169" s="30"/>
      <c r="L169" s="56"/>
      <c r="M169" s="56"/>
      <c r="N169" s="56"/>
      <c r="V169" s="42"/>
    </row>
    <row r="170" spans="1:25" s="2" customFormat="1" ht="15" thickBot="1" x14ac:dyDescent="0.35">
      <c r="A170" s="16"/>
      <c r="B170" s="17"/>
      <c r="C170" s="4"/>
      <c r="D170" s="4"/>
      <c r="E170" s="4"/>
      <c r="F170" s="32"/>
      <c r="G170" s="70"/>
      <c r="H170" s="70"/>
      <c r="I170" s="4"/>
      <c r="J170" s="29"/>
      <c r="L170" s="55"/>
      <c r="M170" s="55"/>
      <c r="N170" s="55"/>
      <c r="V170" s="44"/>
    </row>
    <row r="171" spans="1:25" ht="15" thickBot="1" x14ac:dyDescent="0.35">
      <c r="A171" s="14">
        <v>56</v>
      </c>
      <c r="B171" s="25" t="s">
        <v>117</v>
      </c>
      <c r="C171" s="11"/>
      <c r="D171" s="33"/>
      <c r="E171" s="11"/>
      <c r="F171" s="34"/>
      <c r="G171" s="80"/>
      <c r="H171" s="80"/>
      <c r="I171" s="11"/>
      <c r="J171" s="64">
        <v>294.60000000000002</v>
      </c>
      <c r="L171" s="54">
        <f>IF($D171="Concerné",$F171*$J171,0)</f>
        <v>0</v>
      </c>
      <c r="M171" s="56"/>
      <c r="N171" s="54">
        <f>L171</f>
        <v>0</v>
      </c>
      <c r="Q171">
        <f>L171</f>
        <v>0</v>
      </c>
      <c r="S171">
        <f>Q171</f>
        <v>0</v>
      </c>
      <c r="V171" s="42"/>
      <c r="X171" t="str">
        <f>IF(ISBLANK(D171),"PAS OK","OK")</f>
        <v>PAS OK</v>
      </c>
      <c r="Y171" t="str">
        <f>IF(AND($D171="Concerné",ISBLANK($F171)),"PAS OK", "OK")</f>
        <v>OK</v>
      </c>
    </row>
    <row r="172" spans="1:25" s="2" customFormat="1" x14ac:dyDescent="0.3">
      <c r="A172" s="16"/>
      <c r="B172" s="17"/>
      <c r="C172" s="4"/>
      <c r="D172" s="4"/>
      <c r="E172" s="4"/>
      <c r="F172" s="32"/>
      <c r="G172" s="70"/>
      <c r="H172" s="70"/>
      <c r="I172" s="4"/>
      <c r="J172" s="29"/>
      <c r="L172" s="55"/>
      <c r="M172" s="55"/>
      <c r="N172" s="55"/>
      <c r="V172" s="44"/>
    </row>
    <row r="173" spans="1:25" ht="15" thickBot="1" x14ac:dyDescent="0.35">
      <c r="A173" s="21" t="s">
        <v>94</v>
      </c>
      <c r="B173" s="22"/>
      <c r="F173" s="32"/>
      <c r="G173" s="77"/>
      <c r="H173" s="77"/>
      <c r="J173" s="30"/>
      <c r="L173" s="56"/>
      <c r="M173" s="56"/>
      <c r="N173" s="56"/>
      <c r="V173" s="42"/>
    </row>
    <row r="174" spans="1:25" ht="15" thickBot="1" x14ac:dyDescent="0.35">
      <c r="A174" s="14">
        <v>57</v>
      </c>
      <c r="B174" s="25" t="s">
        <v>95</v>
      </c>
      <c r="C174" s="11"/>
      <c r="D174" s="33"/>
      <c r="E174" s="11"/>
      <c r="F174" s="34"/>
      <c r="G174" s="80"/>
      <c r="H174" s="80"/>
      <c r="I174" s="11"/>
      <c r="J174" s="64">
        <v>17.3</v>
      </c>
      <c r="L174" s="54">
        <f>IF($D174="Concerné",$F174*$J174,0)</f>
        <v>0</v>
      </c>
      <c r="M174" s="56"/>
      <c r="N174" s="54">
        <f>L174</f>
        <v>0</v>
      </c>
      <c r="Q174">
        <f>L174</f>
        <v>0</v>
      </c>
      <c r="S174">
        <f>Q174</f>
        <v>0</v>
      </c>
      <c r="V174" s="42"/>
      <c r="X174" t="str">
        <f>IF(ISBLANK(D174),"PAS OK","OK")</f>
        <v>PAS OK</v>
      </c>
      <c r="Y174" t="str">
        <f>IF(AND($D174="Concerné",ISBLANK($F174)),"PAS OK", "OK")</f>
        <v>OK</v>
      </c>
    </row>
    <row r="175" spans="1:25" x14ac:dyDescent="0.3">
      <c r="A175" s="2"/>
      <c r="B175" s="2"/>
      <c r="V175" s="47" t="b">
        <f>IF(AND(D163="Non concerné",D156="Non concerné",D102="Non concerné",D36="Non concerné",D24="Non concerné"),TRUE,FALSE)</f>
        <v>0</v>
      </c>
    </row>
    <row r="176" spans="1:25" ht="15" thickBot="1" x14ac:dyDescent="0.35">
      <c r="S176">
        <f>COUNTIF(S6:S174,"*")</f>
        <v>5</v>
      </c>
      <c r="U176">
        <f>COUNTIF(D6:D174,"Option détaillée ")</f>
        <v>0</v>
      </c>
      <c r="V176">
        <f>SUM(V6:V174)</f>
        <v>5</v>
      </c>
      <c r="X176">
        <f>COUNTIF(X6:X174,"PAS OK")</f>
        <v>63</v>
      </c>
      <c r="Y176">
        <f>COUNTIF(Y6:Y174,"PAS OK")</f>
        <v>0</v>
      </c>
    </row>
    <row r="177" spans="10:14" ht="15" thickBot="1" x14ac:dyDescent="0.35">
      <c r="L177" s="65" t="s">
        <v>114</v>
      </c>
      <c r="N177" s="66" t="s">
        <v>110</v>
      </c>
    </row>
    <row r="178" spans="10:14" ht="15" thickBot="1" x14ac:dyDescent="0.35"/>
    <row r="179" spans="10:14" ht="49.5" customHeight="1" thickBot="1" x14ac:dyDescent="0.35">
      <c r="L179" s="68" t="str">
        <f>IF(AND(X176=0,Y176=0,V176=5),IF(U176&gt;0,ROUND(SUM(S6:S174),0),"Vous n'avez sélectionné et renseigné aucune des options détaillées"),"Vous n'avez pas sélectionné et renseigné l'ensemble des options détaillées")</f>
        <v>Vous n'avez pas sélectionné et renseigné l'ensemble des options détaillées</v>
      </c>
      <c r="M179" s="29"/>
      <c r="N179" s="67" t="str">
        <f>IF(AND(X176=0,Y176=0),SUM(N6:N174),"Veuillez vérifier que toutes les cases vertes sont bien renseignées et qu'aucune case n'est rouge")</f>
        <v>Veuillez vérifier que toutes les cases vertes sont bien renseignées et qu'aucune case n'est rouge</v>
      </c>
    </row>
    <row r="180" spans="10:14" x14ac:dyDescent="0.3">
      <c r="K180" s="29"/>
    </row>
    <row r="181" spans="10:14" x14ac:dyDescent="0.3">
      <c r="J181" s="29"/>
      <c r="K181" s="29"/>
      <c r="L181" s="30"/>
      <c r="M181" s="29"/>
      <c r="N181" s="30"/>
    </row>
    <row r="182" spans="10:14" x14ac:dyDescent="0.3">
      <c r="K182" s="29"/>
      <c r="M182" s="29"/>
      <c r="N182" s="49"/>
    </row>
  </sheetData>
  <sheetProtection algorithmName="SHA-512" hashValue="a147szmJD5PG9cbkywxARjByyaqDbm8zb/i9gwS/Ig4QOREBeY+DotAiCYqck00QY+wgq4t1Q2qJf+/b8Z5fyg==" saltValue="qIQBWGz+xcvuW0t4cPvATg==" spinCount="100000" sheet="1" selectLockedCells="1"/>
  <mergeCells count="17">
    <mergeCell ref="A85:B85"/>
    <mergeCell ref="A77:B77"/>
    <mergeCell ref="A47:B47"/>
    <mergeCell ref="A50:B50"/>
    <mergeCell ref="A55:B55"/>
    <mergeCell ref="A60:B60"/>
    <mergeCell ref="A65:B65"/>
    <mergeCell ref="A68:B68"/>
    <mergeCell ref="A35:B35"/>
    <mergeCell ref="A41:B41"/>
    <mergeCell ref="A2:N2"/>
    <mergeCell ref="B1:L1"/>
    <mergeCell ref="A78:B78"/>
    <mergeCell ref="A44:B44"/>
    <mergeCell ref="A5:B5"/>
    <mergeCell ref="A18:B18"/>
    <mergeCell ref="A21:B21"/>
  </mergeCells>
  <conditionalFormatting sqref="D24 D36 D102 D156 D163">
    <cfRule type="expression" dxfId="124" priority="37">
      <formula>IF(D23="Attention, vous n'avez pas sélectionné l'option détaillée. Le calcul de l'UO détaillée ne sera pas réalisé",TRUE,FALSE)</formula>
    </cfRule>
  </conditionalFormatting>
  <conditionalFormatting sqref="D26:D31">
    <cfRule type="expression" dxfId="123" priority="33">
      <formula>IF(OR(D$24="Non concerné",D$24="Option simplifiée"),TRUE,FALSE)</formula>
    </cfRule>
    <cfRule type="expression" dxfId="122" priority="18">
      <formula>IF(AND(D$23="Attention, vous n'avez pas sélectionné l'option détaillée. Le calcul de l'UO détaillée ne sera pas réalisé",D$24&lt;&gt;"Option détaillée ",D26="Concerné"),TRUE,FALSE)</formula>
    </cfRule>
    <cfRule type="expression" dxfId="121" priority="53">
      <formula>IF(AND($D$24="Option détaillée ",D26=""),TRUE,FALSE)</formula>
    </cfRule>
  </conditionalFormatting>
  <conditionalFormatting sqref="D38:D39">
    <cfRule type="expression" dxfId="120" priority="19">
      <formula>IF(AND(D$35="Attention, vous n'avez pas sélectionné l'option détaillée. Le calcul de l'UO détaillée ne sera pas réalisé",D$36&lt;&gt;"Option détaillée ",D38="Concerné"),TRUE,FALSE)</formula>
    </cfRule>
    <cfRule type="expression" dxfId="119" priority="32">
      <formula>IF(OR(D$36="Non concerné",D$36="Option simplifiée"),TRUE,FALSE)</formula>
    </cfRule>
    <cfRule type="expression" dxfId="118" priority="51">
      <formula>IF(AND($D$36="Option détaillée ",D38=""),TRUE,FALSE)</formula>
    </cfRule>
  </conditionalFormatting>
  <conditionalFormatting sqref="D104:D105">
    <cfRule type="expression" dxfId="117" priority="30">
      <formula>IF(OR(D$102="Non concerné",D$102="Option simplifiée"),TRUE,FALSE)</formula>
    </cfRule>
    <cfRule type="expression" dxfId="116" priority="20">
      <formula>IF(AND(D$101="Attention, vous n'avez pas sélectionné l'option détaillée. Le calcul de l'UO détaillée ne sera pas réalisé",D$102&lt;&gt;"Option détaillée ",D104="Concerné"),TRUE,FALSE)</formula>
    </cfRule>
    <cfRule type="expression" dxfId="115" priority="50">
      <formula>IF(AND($D$102="Option détaillée ",D104=""),TRUE,FALSE)</formula>
    </cfRule>
  </conditionalFormatting>
  <conditionalFormatting sqref="D158:D160">
    <cfRule type="expression" dxfId="114" priority="49">
      <formula>IF(AND($D$156="Option détaillée ",D158=""),TRUE,FALSE)</formula>
    </cfRule>
    <cfRule type="expression" dxfId="113" priority="21">
      <formula>IF(AND(D$155="Attention, vous n'avez pas sélectionné l'option détaillée. Le calcul de l'UO détaillée ne sera pas réalisé",D$156&lt;&gt;"Option détaillée ",D158="Concerné"),TRUE,FALSE)</formula>
    </cfRule>
    <cfRule type="expression" dxfId="112" priority="29">
      <formula>IF(OR(D$156="Non concerné",D$156="Option simplifiée"),TRUE,FALSE)</formula>
    </cfRule>
  </conditionalFormatting>
  <conditionalFormatting sqref="D165:D167">
    <cfRule type="expression" dxfId="111" priority="28">
      <formula>IF(OR(D$163="Non concerné",D$163="option simplifiée"),TRUE,FALSE)</formula>
    </cfRule>
    <cfRule type="expression" dxfId="110" priority="22">
      <formula>IF(AND(D$162="Attention, vous n'avez pas sélectionné l'option détaillée. Le calcul de l'UO détaillée ne sera pas réalisé",D$163&lt;&gt;"Option détaillée ",D165="Concerné"),TRUE,FALSE)</formula>
    </cfRule>
    <cfRule type="expression" dxfId="109" priority="48">
      <formula>IF(AND($D$163="Option détaillée ",D165=""),TRUE,FALSE)</formula>
    </cfRule>
  </conditionalFormatting>
  <conditionalFormatting sqref="F6:F24 F33:F36 F42:F102 F107:F156 F163 F171:F174">
    <cfRule type="expression" dxfId="108" priority="38">
      <formula>IF(ISBLANK(D6),TRUE,FALSE)</formula>
    </cfRule>
  </conditionalFormatting>
  <conditionalFormatting sqref="F6:F119 F122:F174">
    <cfRule type="expression" dxfId="107" priority="68">
      <formula>IF(AND($D6="Concerné",ISBLANK($F6)),TRUE,FALSE)</formula>
    </cfRule>
    <cfRule type="expression" dxfId="106" priority="74">
      <formula>IF(AND($D6="Option simplifiée",ISBLANK($F6)),TRUE,FALSE)</formula>
    </cfRule>
    <cfRule type="expression" dxfId="105" priority="160">
      <formula>IF($D6="Non concerné",TRUE,FALSE)</formula>
    </cfRule>
  </conditionalFormatting>
  <conditionalFormatting sqref="F24 F36 F102 F156 F163">
    <cfRule type="expression" dxfId="104" priority="17">
      <formula>IF(D24="Option détaillée ",TRUE,FALSE)</formula>
    </cfRule>
  </conditionalFormatting>
  <conditionalFormatting sqref="F26:F31">
    <cfRule type="expression" dxfId="103" priority="23">
      <formula>IF(AND(ISBLANK(D$24),ISBLANK(D26)),TRUE,FALSE)</formula>
    </cfRule>
    <cfRule type="expression" dxfId="102" priority="47">
      <formula>IF(OR($D$24="Non concerné",$D$24="Option simplifiée"),TRUE,FALSE)</formula>
    </cfRule>
  </conditionalFormatting>
  <conditionalFormatting sqref="F38:F39">
    <cfRule type="expression" dxfId="101" priority="24">
      <formula>IF(AND(ISBLANK(D$36),ISBLANK(D38)),TRUE,FALSE)</formula>
    </cfRule>
    <cfRule type="expression" dxfId="100" priority="46">
      <formula>IF(OR($D$36="non concerné",$D$36="Option simplifiée"),TRUE,FALSE)</formula>
    </cfRule>
  </conditionalFormatting>
  <conditionalFormatting sqref="F104:F105">
    <cfRule type="expression" dxfId="99" priority="25">
      <formula>IF(AND(ISBLANK(D$102),ISBLANK(D104)),TRUE,FALSE)</formula>
    </cfRule>
    <cfRule type="expression" dxfId="98" priority="45">
      <formula>IF(OR($D$102="Non concerné",$D$102="Option simplifiée"),TRUE,FALSE)</formula>
    </cfRule>
  </conditionalFormatting>
  <conditionalFormatting sqref="F120">
    <cfRule type="expression" dxfId="97" priority="334">
      <formula>IF(AND(#REF!="Concerné",ISBLANK($F120)),TRUE,FALSE)</formula>
    </cfRule>
    <cfRule type="expression" dxfId="96" priority="333">
      <formula>IF(ISBLANK(#REF!),TRUE,FALSE)</formula>
    </cfRule>
    <cfRule type="expression" dxfId="95" priority="335">
      <formula>IF(AND(#REF!="Option simplifiée",ISBLANK($F120)),TRUE,FALSE)</formula>
    </cfRule>
    <cfRule type="expression" dxfId="94" priority="336">
      <formula>IF(#REF!="Non concerné",TRUE,FALSE)</formula>
    </cfRule>
  </conditionalFormatting>
  <conditionalFormatting sqref="F121">
    <cfRule type="expression" dxfId="93" priority="330">
      <formula>IF(AND($D120="Concerné",ISBLANK($F121)),TRUE,FALSE)</formula>
    </cfRule>
    <cfRule type="expression" dxfId="92" priority="332">
      <formula>IF($D120="Non concerné",TRUE,FALSE)</formula>
    </cfRule>
    <cfRule type="expression" dxfId="91" priority="331">
      <formula>IF(AND($D120="Option simplifiée",ISBLANK($F121)),TRUE,FALSE)</formula>
    </cfRule>
    <cfRule type="expression" dxfId="90" priority="329">
      <formula>IF(ISBLANK(D120),TRUE,FALSE)</formula>
    </cfRule>
  </conditionalFormatting>
  <conditionalFormatting sqref="F158:F160">
    <cfRule type="expression" dxfId="89" priority="26">
      <formula>IF(AND(ISBLANK(D$156),ISBLANK(D158)),TRUE,FALSE)</formula>
    </cfRule>
    <cfRule type="expression" dxfId="88" priority="43">
      <formula>IF(OR($D$156="Non concerné",$D$156="Option simplifiée"),TRUE,FALSE)</formula>
    </cfRule>
  </conditionalFormatting>
  <conditionalFormatting sqref="F165:F167">
    <cfRule type="expression" dxfId="87" priority="42">
      <formula>IF(OR($D$163="Non concerné",$D$163="Option simplifiée"),TRUE,FALSE)</formula>
    </cfRule>
    <cfRule type="expression" dxfId="86" priority="27">
      <formula>IF(AND(ISBLANK(D$163),ISBLANK(D165)),TRUE,FALSE)</formula>
    </cfRule>
  </conditionalFormatting>
  <conditionalFormatting sqref="H24 H36 H102 H156 H163">
    <cfRule type="expression" dxfId="85" priority="6">
      <formula>IF($D24&lt;&gt;"Option détaillée ",TRUE,FALSE)</formula>
    </cfRule>
  </conditionalFormatting>
  <conditionalFormatting sqref="J6">
    <cfRule type="expression" dxfId="84" priority="323">
      <formula>IF(OR(#REF!="Donnée indisponible",#REF!="Non concerné "),TRUE,FALSE)</formula>
    </cfRule>
  </conditionalFormatting>
  <conditionalFormatting sqref="J8">
    <cfRule type="expression" dxfId="83" priority="322">
      <formula>IF(OR(#REF!="Donnée indisponible",#REF!="Non concerné "),TRUE,FALSE)</formula>
    </cfRule>
  </conditionalFormatting>
  <conditionalFormatting sqref="J10">
    <cfRule type="expression" dxfId="82" priority="321">
      <formula>IF(OR(#REF!="Donnée indisponible",#REF!="Non concerné "),TRUE,FALSE)</formula>
    </cfRule>
  </conditionalFormatting>
  <conditionalFormatting sqref="J12">
    <cfRule type="expression" dxfId="81" priority="320">
      <formula>IF(OR(#REF!="Donnée indisponible",#REF!="Non concerné "),TRUE,FALSE)</formula>
    </cfRule>
  </conditionalFormatting>
  <conditionalFormatting sqref="J14">
    <cfRule type="expression" dxfId="80" priority="319">
      <formula>IF(OR(#REF!="Donnée indisponible",#REF!="Non concerné "),TRUE,FALSE)</formula>
    </cfRule>
  </conditionalFormatting>
  <conditionalFormatting sqref="J16">
    <cfRule type="expression" dxfId="79" priority="318">
      <formula>IF(OR(#REF!="Donnée indisponible",#REF!="Non concerné "),TRUE,FALSE)</formula>
    </cfRule>
  </conditionalFormatting>
  <conditionalFormatting sqref="J19">
    <cfRule type="expression" dxfId="78" priority="317">
      <formula>IF(OR(#REF!="Donnée indisponible",#REF!="Non concerné "),TRUE,FALSE)</formula>
    </cfRule>
  </conditionalFormatting>
  <conditionalFormatting sqref="J22">
    <cfRule type="expression" dxfId="77" priority="316">
      <formula>IF(OR(#REF!="Donnée indisponible",#REF!="Non concerné "),TRUE,FALSE)</formula>
    </cfRule>
  </conditionalFormatting>
  <conditionalFormatting sqref="J24 J36 J102 J156 J163">
    <cfRule type="expression" dxfId="76" priority="56">
      <formula>IF(OR(O24,D24="Option simplifiée"),TRUE,FALSE)</formula>
    </cfRule>
  </conditionalFormatting>
  <conditionalFormatting sqref="J26:J31 J38:J39 J104:J105 J158:J160 J165:J167">
    <cfRule type="expression" dxfId="75" priority="55">
      <formula>P26</formula>
    </cfRule>
    <cfRule type="expression" dxfId="74" priority="57">
      <formula>O26</formula>
    </cfRule>
  </conditionalFormatting>
  <conditionalFormatting sqref="J33">
    <cfRule type="expression" dxfId="73" priority="313">
      <formula>IF(OR(#REF!="Donnée indisponible",#REF!="Non concerné "),TRUE,FALSE)</formula>
    </cfRule>
  </conditionalFormatting>
  <conditionalFormatting sqref="J42">
    <cfRule type="expression" dxfId="72" priority="310">
      <formula>IF(OR(#REF!="Donnée indisponible",#REF!="Non concerné "),TRUE,FALSE)</formula>
    </cfRule>
  </conditionalFormatting>
  <conditionalFormatting sqref="J45">
    <cfRule type="expression" dxfId="71" priority="309">
      <formula>IF(OR(#REF!="Donnée indisponible",#REF!="Non concerné "),TRUE,FALSE)</formula>
    </cfRule>
  </conditionalFormatting>
  <conditionalFormatting sqref="J48">
    <cfRule type="expression" dxfId="70" priority="308">
      <formula>IF(OR(#REF!="Donnée indisponible",#REF!="Non concerné "),TRUE,FALSE)</formula>
    </cfRule>
  </conditionalFormatting>
  <conditionalFormatting sqref="J51">
    <cfRule type="expression" dxfId="69" priority="307">
      <formula>IF(OR(#REF!="Donnée indisponible",#REF!="Non concerné "),TRUE,FALSE)</formula>
    </cfRule>
  </conditionalFormatting>
  <conditionalFormatting sqref="J53">
    <cfRule type="expression" dxfId="68" priority="306">
      <formula>IF(OR(#REF!="Donnée indisponible",#REF!="Non concerné "),TRUE,FALSE)</formula>
    </cfRule>
  </conditionalFormatting>
  <conditionalFormatting sqref="J56">
    <cfRule type="expression" dxfId="67" priority="305">
      <formula>IF(OR(#REF!="Donnée indisponible",#REF!="Non concerné "),TRUE,FALSE)</formula>
    </cfRule>
  </conditionalFormatting>
  <conditionalFormatting sqref="J58">
    <cfRule type="expression" dxfId="66" priority="304">
      <formula>IF(OR(#REF!="Donnée indisponible",#REF!="Non concerné "),TRUE,FALSE)</formula>
    </cfRule>
  </conditionalFormatting>
  <conditionalFormatting sqref="J61">
    <cfRule type="expression" dxfId="65" priority="303">
      <formula>IF(OR(#REF!="Donnée indisponible",#REF!="Non concerné "),TRUE,FALSE)</formula>
    </cfRule>
  </conditionalFormatting>
  <conditionalFormatting sqref="J63">
    <cfRule type="expression" dxfId="64" priority="302">
      <formula>IF(OR(#REF!="Donnée indisponible",#REF!="Non concerné "),TRUE,FALSE)</formula>
    </cfRule>
  </conditionalFormatting>
  <conditionalFormatting sqref="J66">
    <cfRule type="expression" dxfId="63" priority="301">
      <formula>IF(OR(#REF!="Donnée indisponible",#REF!="Non concerné "),TRUE,FALSE)</formula>
    </cfRule>
  </conditionalFormatting>
  <conditionalFormatting sqref="J69">
    <cfRule type="expression" dxfId="62" priority="300">
      <formula>IF(OR(#REF!="Donnée indisponible",#REF!="Non concerné "),TRUE,FALSE)</formula>
    </cfRule>
  </conditionalFormatting>
  <conditionalFormatting sqref="J71">
    <cfRule type="expression" dxfId="61" priority="298">
      <formula>IF(OR(#REF!="Donnée indisponible",#REF!="Non concerné "),TRUE,FALSE)</formula>
    </cfRule>
  </conditionalFormatting>
  <conditionalFormatting sqref="J73">
    <cfRule type="expression" dxfId="60" priority="296">
      <formula>IF(OR(#REF!="Donnée indisponible",#REF!="Non concerné "),TRUE,FALSE)</formula>
    </cfRule>
  </conditionalFormatting>
  <conditionalFormatting sqref="J75">
    <cfRule type="expression" dxfId="59" priority="295">
      <formula>IF(OR(#REF!="Donnée indisponible",#REF!="Non concerné "),TRUE,FALSE)</formula>
    </cfRule>
  </conditionalFormatting>
  <conditionalFormatting sqref="J78">
    <cfRule type="expression" dxfId="58" priority="71">
      <formula>IF(OR(#REF!="Donnée indisponible",#REF!="Non concerné "),TRUE,FALSE)</formula>
    </cfRule>
  </conditionalFormatting>
  <conditionalFormatting sqref="J80:J83">
    <cfRule type="expression" dxfId="57" priority="293">
      <formula>IF(OR(#REF!="Donnée indisponible",#REF!="Non concerné "),TRUE,FALSE)</formula>
    </cfRule>
  </conditionalFormatting>
  <conditionalFormatting sqref="J85">
    <cfRule type="expression" dxfId="56" priority="291">
      <formula>IF(OR(#REF!="Donnée indisponible",#REF!="Non concerné "),TRUE,FALSE)</formula>
    </cfRule>
  </conditionalFormatting>
  <conditionalFormatting sqref="J87:J90">
    <cfRule type="expression" dxfId="55" priority="292">
      <formula>IF(OR(#REF!="Donnée indisponible",#REF!="Non concerné "),TRUE,FALSE)</formula>
    </cfRule>
  </conditionalFormatting>
  <conditionalFormatting sqref="J93">
    <cfRule type="expression" dxfId="54" priority="290">
      <formula>IF(OR(#REF!="Donnée indisponible",#REF!="Non concerné "),TRUE,FALSE)</formula>
    </cfRule>
  </conditionalFormatting>
  <conditionalFormatting sqref="J95">
    <cfRule type="expression" dxfId="53" priority="289">
      <formula>IF(OR(#REF!="Donnée indisponible",#REF!="Non concerné "),TRUE,FALSE)</formula>
    </cfRule>
  </conditionalFormatting>
  <conditionalFormatting sqref="J97">
    <cfRule type="expression" dxfId="52" priority="288">
      <formula>IF(OR(#REF!="Donnée indisponible",#REF!="Non concerné "),TRUE,FALSE)</formula>
    </cfRule>
  </conditionalFormatting>
  <conditionalFormatting sqref="J100">
    <cfRule type="expression" dxfId="51" priority="287">
      <formula>IF(OR(#REF!="Donnée indisponible",#REF!="Non concerné "),TRUE,FALSE)</formula>
    </cfRule>
  </conditionalFormatting>
  <conditionalFormatting sqref="J107">
    <cfRule type="expression" dxfId="50" priority="284">
      <formula>IF(OR(#REF!="Donnée indisponible",#REF!="Non concerné "),TRUE,FALSE)</formula>
    </cfRule>
  </conditionalFormatting>
  <conditionalFormatting sqref="J109">
    <cfRule type="expression" dxfId="49" priority="283">
      <formula>IF(OR(#REF!="Donnée indisponible",#REF!="Non concerné "),TRUE,FALSE)</formula>
    </cfRule>
  </conditionalFormatting>
  <conditionalFormatting sqref="J111">
    <cfRule type="expression" dxfId="48" priority="282">
      <formula>IF(OR(#REF!="Donnée indisponible",#REF!="Non concerné "),TRUE,FALSE)</formula>
    </cfRule>
  </conditionalFormatting>
  <conditionalFormatting sqref="J113">
    <cfRule type="expression" dxfId="47" priority="281">
      <formula>IF(OR(#REF!="Donnée indisponible",#REF!="Non concerné "),TRUE,FALSE)</formula>
    </cfRule>
  </conditionalFormatting>
  <conditionalFormatting sqref="J115">
    <cfRule type="expression" dxfId="46" priority="280">
      <formula>IF(OR(#REF!="Donnée indisponible",#REF!="Non concerné "),TRUE,FALSE)</formula>
    </cfRule>
  </conditionalFormatting>
  <conditionalFormatting sqref="J117">
    <cfRule type="expression" dxfId="45" priority="279">
      <formula>IF(OR(#REF!="Donnée indisponible",#REF!="Non concerné "),TRUE,FALSE)</formula>
    </cfRule>
  </conditionalFormatting>
  <conditionalFormatting sqref="J119">
    <cfRule type="expression" dxfId="44" priority="278">
      <formula>IF(OR(#REF!="Donnée indisponible",#REF!="Non concerné "),TRUE,FALSE)</formula>
    </cfRule>
  </conditionalFormatting>
  <conditionalFormatting sqref="J122">
    <cfRule type="expression" dxfId="43" priority="277">
      <formula>IF(OR(#REF!="Donnée indisponible",#REF!="Non concerné "),TRUE,FALSE)</formula>
    </cfRule>
  </conditionalFormatting>
  <conditionalFormatting sqref="J124">
    <cfRule type="expression" dxfId="42" priority="276">
      <formula>IF(OR(#REF!="Donnée indisponible",#REF!="Non concerné "),TRUE,FALSE)</formula>
    </cfRule>
  </conditionalFormatting>
  <conditionalFormatting sqref="J126">
    <cfRule type="expression" dxfId="41" priority="275">
      <formula>IF(OR(#REF!="Donnée indisponible",#REF!="Non concerné "),TRUE,FALSE)</formula>
    </cfRule>
  </conditionalFormatting>
  <conditionalFormatting sqref="J128">
    <cfRule type="expression" dxfId="40" priority="274">
      <formula>IF(OR(#REF!="Donnée indisponible",#REF!="Non concerné "),TRUE,FALSE)</formula>
    </cfRule>
  </conditionalFormatting>
  <conditionalFormatting sqref="J130">
    <cfRule type="expression" dxfId="39" priority="273">
      <formula>IF(OR(#REF!="Donnée indisponible",#REF!="Non concerné "),TRUE,FALSE)</formula>
    </cfRule>
  </conditionalFormatting>
  <conditionalFormatting sqref="J132">
    <cfRule type="expression" dxfId="38" priority="272">
      <formula>IF(OR(#REF!="Donnée indisponible",#REF!="Non concerné "),TRUE,FALSE)</formula>
    </cfRule>
  </conditionalFormatting>
  <conditionalFormatting sqref="J135">
    <cfRule type="expression" dxfId="37" priority="271">
      <formula>IF(OR(#REF!="Donnée indisponible",#REF!="Non concerné "),TRUE,FALSE)</formula>
    </cfRule>
  </conditionalFormatting>
  <conditionalFormatting sqref="J138">
    <cfRule type="expression" dxfId="36" priority="270">
      <formula>IF(OR(#REF!="Donnée indisponible",#REF!="Non concerné "),TRUE,FALSE)</formula>
    </cfRule>
  </conditionalFormatting>
  <conditionalFormatting sqref="J140">
    <cfRule type="expression" dxfId="35" priority="269">
      <formula>IF(OR(#REF!="Donnée indisponible",#REF!="Non concerné "),TRUE,FALSE)</formula>
    </cfRule>
  </conditionalFormatting>
  <conditionalFormatting sqref="J143">
    <cfRule type="expression" dxfId="34" priority="268">
      <formula>IF(OR(#REF!="Donnée indisponible",#REF!="Non concerné "),TRUE,FALSE)</formula>
    </cfRule>
  </conditionalFormatting>
  <conditionalFormatting sqref="J145">
    <cfRule type="expression" dxfId="33" priority="267">
      <formula>IF(OR(#REF!="Donnée indisponible",#REF!="Non concerné "),TRUE,FALSE)</formula>
    </cfRule>
  </conditionalFormatting>
  <conditionalFormatting sqref="J148">
    <cfRule type="expression" dxfId="32" priority="266">
      <formula>IF(OR(#REF!="Donnée indisponible",#REF!="Non concerné "),TRUE,FALSE)</formula>
    </cfRule>
  </conditionalFormatting>
  <conditionalFormatting sqref="J150">
    <cfRule type="expression" dxfId="31" priority="265">
      <formula>IF(OR(#REF!="Donnée indisponible",#REF!="Non concerné "),TRUE,FALSE)</formula>
    </cfRule>
  </conditionalFormatting>
  <conditionalFormatting sqref="J153">
    <cfRule type="expression" dxfId="30" priority="264">
      <formula>IF(OR(#REF!="Donnée indisponible",#REF!="Non concerné "),TRUE,FALSE)</formula>
    </cfRule>
  </conditionalFormatting>
  <conditionalFormatting sqref="J171">
    <cfRule type="expression" dxfId="29" priority="259">
      <formula>IF(OR(#REF!="Donnée indisponible",#REF!="Non concerné "),TRUE,FALSE)</formula>
    </cfRule>
  </conditionalFormatting>
  <conditionalFormatting sqref="J174">
    <cfRule type="expression" dxfId="28" priority="258">
      <formula>IF(OR(#REF!="Donnée indisponible",#REF!="Non concerné "),TRUE,FALSE)</formula>
    </cfRule>
  </conditionalFormatting>
  <conditionalFormatting sqref="L6 N6 L8 N8 L10 N10 L12 N12 L14 N14 L16 N16 L19 N19 L22 N22 L33 N33 L42 L45 L48 L51 L53 L56 L58 L61 L63 L66 L69 L71 L73 L75 L80:L83 L87:L90 L93 L95 L97 L100 L107 L109 L111 L113 L115 L117 L119 L122 L124 L126 L128 L130 L132 L135 L138 L140 L143 L145 L148 L150 L153">
    <cfRule type="expression" dxfId="27" priority="39">
      <formula>IF(OR(#REF!="Donnée indisponible",#REF!="Non concerné "),TRUE,FALSE)</formula>
    </cfRule>
  </conditionalFormatting>
  <conditionalFormatting sqref="L24">
    <cfRule type="expression" dxfId="26" priority="248">
      <formula>IF(OR(#REF!="Donnée indisponible",#REF!="Non concerné "),TRUE,FALSE)</formula>
    </cfRule>
  </conditionalFormatting>
  <conditionalFormatting sqref="L26:L31 N26:N31">
    <cfRule type="expression" dxfId="25" priority="247">
      <formula>IF(OR(#REF!="Donnée indisponible",#REF!="Non concerné "),TRUE,FALSE)</formula>
    </cfRule>
  </conditionalFormatting>
  <conditionalFormatting sqref="L36">
    <cfRule type="expression" dxfId="24" priority="59">
      <formula>IF(OR(#REF!="Donnée indisponible",#REF!="Non concerné "),TRUE,FALSE)</formula>
    </cfRule>
  </conditionalFormatting>
  <conditionalFormatting sqref="L38:L39 N38:N39">
    <cfRule type="expression" dxfId="23" priority="63">
      <formula>IF(OR(#REF!="Donnée indisponible",#REF!="Non concerné "),TRUE,FALSE)</formula>
    </cfRule>
  </conditionalFormatting>
  <conditionalFormatting sqref="L78 N78">
    <cfRule type="expression" dxfId="22" priority="70">
      <formula>IF(OR(#REF!="Donnée indisponible",#REF!="Non concerné "),TRUE,FALSE)</formula>
    </cfRule>
  </conditionalFormatting>
  <conditionalFormatting sqref="L85 N85">
    <cfRule type="expression" dxfId="21" priority="214">
      <formula>IF(OR(#REF!="Donnée indisponible",#REF!="Non concerné "),TRUE,FALSE)</formula>
    </cfRule>
  </conditionalFormatting>
  <conditionalFormatting sqref="L102">
    <cfRule type="expression" dxfId="20" priority="205">
      <formula>IF(OR(#REF!="Donnée indisponible",#REF!="Non concerné "),TRUE,FALSE)</formula>
    </cfRule>
  </conditionalFormatting>
  <conditionalFormatting sqref="L104:L105 N104:N105">
    <cfRule type="expression" dxfId="19" priority="62">
      <formula>IF(OR(#REF!="Donnée indisponible",#REF!="Non concerné "),TRUE,FALSE)</formula>
    </cfRule>
  </conditionalFormatting>
  <conditionalFormatting sqref="L156">
    <cfRule type="expression" dxfId="18" priority="181">
      <formula>IF(OR(#REF!="Donnée indisponible",#REF!="Non concerné "),TRUE,FALSE)</formula>
    </cfRule>
  </conditionalFormatting>
  <conditionalFormatting sqref="L158:L160 N158:N160">
    <cfRule type="expression" dxfId="17" priority="61">
      <formula>IF(OR(#REF!="Donnée indisponible",#REF!="Non concerné "),TRUE,FALSE)</formula>
    </cfRule>
  </conditionalFormatting>
  <conditionalFormatting sqref="L163">
    <cfRule type="expression" dxfId="16" priority="177">
      <formula>IF(OR(#REF!="Donnée indisponible",#REF!="Non concerné "),TRUE,FALSE)</formula>
    </cfRule>
  </conditionalFormatting>
  <conditionalFormatting sqref="L165:L167 N165:N167">
    <cfRule type="expression" dxfId="15" priority="60">
      <formula>IF(OR(#REF!="Donnée indisponible",#REF!="Non concerné "),TRUE,FALSE)</formula>
    </cfRule>
  </conditionalFormatting>
  <conditionalFormatting sqref="L171">
    <cfRule type="expression" dxfId="14" priority="14">
      <formula>IF(OR(#REF!="Donnée indisponible",#REF!="Non concerné "),TRUE,FALSE)</formula>
    </cfRule>
  </conditionalFormatting>
  <conditionalFormatting sqref="L174">
    <cfRule type="expression" dxfId="13" priority="13">
      <formula>IF(OR(#REF!="Donnée indisponible",#REF!="Non concerné "),TRUE,FALSE)</formula>
    </cfRule>
  </conditionalFormatting>
  <conditionalFormatting sqref="N24">
    <cfRule type="expression" dxfId="12" priority="16">
      <formula>IF(OR(#REF!="Donnée indisponible",#REF!="Non concerné "),TRUE,FALSE)</formula>
    </cfRule>
  </conditionalFormatting>
  <conditionalFormatting sqref="N36">
    <cfRule type="expression" dxfId="11" priority="5">
      <formula>IF(OR(#REF!="Donnée indisponible",#REF!="Non concerné "),TRUE,FALSE)</formula>
    </cfRule>
  </conditionalFormatting>
  <conditionalFormatting sqref="N42 N45 N48 N51 N53">
    <cfRule type="expression" dxfId="10" priority="7">
      <formula>IF(OR(#REF!="Donnée indisponible",#REF!="Non concerné "),TRUE,FALSE)</formula>
    </cfRule>
  </conditionalFormatting>
  <conditionalFormatting sqref="N56 N58 N61 N63 N66 N69 N71 N73 N75 N80:N83">
    <cfRule type="expression" dxfId="9" priority="8">
      <formula>IF(OR(#REF!="Donnée indisponible",#REF!="Non concerné "),TRUE,FALSE)</formula>
    </cfRule>
  </conditionalFormatting>
  <conditionalFormatting sqref="N87:N90 N93 N95 N97 N100">
    <cfRule type="expression" dxfId="8" priority="9">
      <formula>IF(OR(#REF!="Donnée indisponible",#REF!="Non concerné "),TRUE,FALSE)</formula>
    </cfRule>
  </conditionalFormatting>
  <conditionalFormatting sqref="N102">
    <cfRule type="expression" dxfId="7" priority="4">
      <formula>IF(OR(#REF!="Donnée indisponible",#REF!="Non concerné "),TRUE,FALSE)</formula>
    </cfRule>
  </conditionalFormatting>
  <conditionalFormatting sqref="N107 N109 N111 N113 N115 N117 N119">
    <cfRule type="expression" dxfId="6" priority="10">
      <formula>IF(OR(#REF!="Donnée indisponible",#REF!="Non concerné "),TRUE,FALSE)</formula>
    </cfRule>
  </conditionalFormatting>
  <conditionalFormatting sqref="N122 N124 N126 N128 N130 N132 N135 N138 N140">
    <cfRule type="expression" dxfId="5" priority="11">
      <formula>IF(OR(#REF!="Donnée indisponible",#REF!="Non concerné "),TRUE,FALSE)</formula>
    </cfRule>
  </conditionalFormatting>
  <conditionalFormatting sqref="N143 N145 N148 N150 N153 N171">
    <cfRule type="expression" dxfId="4" priority="12">
      <formula>IF(OR(#REF!="Donnée indisponible",#REF!="Non concerné "),TRUE,FALSE)</formula>
    </cfRule>
  </conditionalFormatting>
  <conditionalFormatting sqref="N156">
    <cfRule type="expression" dxfId="3" priority="3">
      <formula>IF(OR(#REF!="Donnée indisponible",#REF!="Non concerné "),TRUE,FALSE)</formula>
    </cfRule>
  </conditionalFormatting>
  <conditionalFormatting sqref="N163">
    <cfRule type="expression" dxfId="2" priority="1">
      <formula>IF(OR(#REF!="Donnée indisponible",#REF!="Non concerné "),TRUE,FALSE)</formula>
    </cfRule>
  </conditionalFormatting>
  <conditionalFormatting sqref="N174">
    <cfRule type="expression" dxfId="1" priority="41">
      <formula>IF(OR(#REF!="Donnée indisponible",#REF!="Non concerné "),TRUE,FALSE)</formula>
    </cfRule>
  </conditionalFormatting>
  <conditionalFormatting sqref="R6">
    <cfRule type="expression" dxfId="0" priority="324">
      <formula>IF(OR(#REF!="Donnée indisponible",#REF!="Non concerné "),TRUE,FALSE)</formula>
    </cfRule>
  </conditionalFormatting>
  <dataValidations count="18">
    <dataValidation type="decimal" operator="greaterThan" allowBlank="1" showInputMessage="1" showErrorMessage="1" sqref="R6 F17 F20 F34 F40 F43 F46 F64 F49 F54 F59 F67 F74 F91 F172 F98 F120 F133 F136 F141 F146 F151 F154 F161 F168 F7 F9 F11 F13 F15 F23 F25 F32 F37 F70 F72 F79 F84 F86 F94 F96 F101 F103 F106 F108 F110 F112 F114 F116 F118 F123 F125 F127 F129 F131 F144 F149 F157 F164 F170 F52 F57 F62 F76 F139" xr:uid="{51C35077-17FF-4EAE-8D8E-D526508B78FE}">
      <formula1>0</formula1>
    </dataValidation>
    <dataValidation type="list" allowBlank="1" showInputMessage="1" showErrorMessage="1" sqref="D150 D174 D26:D31 D8 D10 D12 D14 D16 D19 D171 D145 D33 D22 D66 D42 D45 D140 D51 D56 D63 D58 D158:D160 D80:D83 D75 D61 D143 D38:D39 D104:D105 D73 D100 D93 D95 D97 D148 D87:D90 D153 D107 D109 D111 D113 D115 D117 D119 D122 D124 D126 D128 D130 D132 D135 D138 D48 D53 D165:D167" xr:uid="{B89FC39B-44E1-4A7C-BB38-7810E9035675}">
      <formula1>"Non concerné, Concerné"</formula1>
    </dataValidation>
    <dataValidation type="custom" operator="greaterThan" showInputMessage="1" showErrorMessage="1" error="Attention, vous n'avez pas renseigné la case verte correspondante ou avez renseigné ne pas être concerné par cette activité" sqref="F174 F45 F12 F6 F8 F10 F14 F16 F22 F19 F42 F48 F51 F53 F56 F58 F61 F63 F66 F73 F171 F93 F95 F97 F100 F107 F109 F111 F113 F115 F119 F122 F124 F126 F128 F130 F132 F135 F138 F140 F143 F145 F148 F150 F153 F75 F33" xr:uid="{532D2607-36E2-46BD-866E-259EE6264A89}">
      <formula1>$D6="Concerné"</formula1>
    </dataValidation>
    <dataValidation type="list" allowBlank="1" showInputMessage="1" showErrorMessage="1" sqref="D163 D156 D102 D36 D24" xr:uid="{3173B457-DFAA-4ED7-A6F6-FBE2BAB4D2D9}">
      <formula1>"Non concerné,Option simplifiée,Option détaillée "</formula1>
    </dataValidation>
    <dataValidation type="custom" operator="greaterThan" showInputMessage="1" showErrorMessage="1" error="Attention, vous n'avez pas renseigné la case verte correspondante ou avez renseigné ne pas être concerné par cette activité ou avez sélectionné l'option détaillée " sqref="F24" xr:uid="{A2FA2997-1E2C-4664-B659-5EEF1679BA23}">
      <formula1>OR($D24="Option simplifiée")</formula1>
    </dataValidation>
    <dataValidation type="custom" operator="greaterThan" showInputMessage="1" showErrorMessage="1" error="Attention, vous n'avez pas renseigné la case verte correspondante ou avez renseigné ne pas être concerné par cette activité ou avez sélectionné l'option détaillée" sqref="F156 F36 F102 F85 F78" xr:uid="{6D88F58B-4119-497A-B3BE-631A1030F82A}">
      <formula1>$D36="Option simplifiée"</formula1>
    </dataValidation>
    <dataValidation type="custom" operator="greaterThan" showInputMessage="1" showErrorMessage="1" error="Attention, vous n'avez pas renseigné la case verte correspondante ou avez renseigné ne pas être concerné par cette activité ou avez sélectionné l'option détaillée " sqref="F163" xr:uid="{CBD3F02A-1CB3-4B57-AA95-35D1CF3F4762}">
      <formula1>$D163="Option simplifiée"</formula1>
    </dataValidation>
    <dataValidation type="custom" operator="greaterThan" showInputMessage="1" showErrorMessage="1" error="Attention, vous n'avez pas renseigné la case verte correspondante ou avez renseigné ne pas être concerné par cette activité ou avez sélectionné l'option simplifiée" sqref="F80:F83 F87:F90" xr:uid="{DB3C545B-C917-4966-93F7-25CF5E8E128A}">
      <formula1>$D80="Concerné"</formula1>
    </dataValidation>
    <dataValidation type="custom" operator="greaterThan" allowBlank="1" showInputMessage="1" showErrorMessage="1" error="Attention, vous n'avez pas renseigné la case verte correspondante ou avez renseigné ne pas être concerné par cette activité" sqref="F117" xr:uid="{B905921E-0913-49ED-AE74-09B7E6C173A2}">
      <formula1>$D117="Concerné"</formula1>
    </dataValidation>
    <dataValidation type="custom" operator="greaterThan" showInputMessage="1" showErrorMessage="1" error="Attention, vous n'avez pas renseigné la case verte correspondante ou avez renseigné ne pas être concerné par cette activité ou avez sélectionné l'option simplifiée_x000a_" sqref="F26:F31" xr:uid="{BCDC9FCC-6EF7-46E5-B2F4-2911AB6AC1AA}">
      <formula1>AND(AND($D26&lt;&gt;"Non concerné",ISTEXT($D26)), $D$24="Option détaillée ")</formula1>
    </dataValidation>
    <dataValidation type="custom" operator="greaterThan" showInputMessage="1" showErrorMessage="1" error="Attention, vous n'avez pas renseigné la case verte correspondante ou avez renseigné ne pas être concerné par cette activité ou avez sélectionné l'option simplifiée_x000a_" sqref="F38:F39" xr:uid="{43E1C9B0-F9A6-403D-A1B3-1A4483EFB9FC}">
      <formula1>AND(AND($D38&lt;&gt;"Non concerné",ISTEXT($D38)), $D$36="Option détaillée ")</formula1>
    </dataValidation>
    <dataValidation type="custom" operator="greaterThan" showInputMessage="1" showErrorMessage="1" error="Attention, vous n'avez pas renseigné la case verte correspondante ou avez renseigné ne pas être concerné par cette activité ou avez sélectionné l'option simplifiée" sqref="F104:F105" xr:uid="{8E507075-8811-4B19-9A7F-7322CB700B41}">
      <formula1>AND(AND($D$102="Option détaillée ",ISTEXT($D104)), $D104&lt;&gt;"Non concerné")</formula1>
    </dataValidation>
    <dataValidation type="custom" operator="greaterThan" showInputMessage="1" showErrorMessage="1" error="Attention, vous n'avez pas renseigné la case verte correspondante ou avez renseigné ne pas être concerné par cette activité ou avez sélectionné l'option simplifiée" sqref="F158:F160" xr:uid="{B05DBECA-94CB-48BE-8069-E9480EA36B41}">
      <formula1>AND(AND($D$156="Option détaillée ", ISTEXT($D158)),$D158&lt;&gt;"Non concerné")</formula1>
    </dataValidation>
    <dataValidation type="custom" operator="greaterThan" showInputMessage="1" showErrorMessage="1" error="Attention, vous n'avez pas renseigné la case verte correspondante ou avez renseigné ne pas être concerné par cette activité ou avez sélectionné l'option simplifiée" sqref="F165:F167" xr:uid="{0CD07B87-9F11-4A25-8845-98DF42FC7FF0}">
      <formula1>AND(AND($D$163="Option détaillée ", ISTEXT($D165)),$D165&lt;&gt;"Non concerné")</formula1>
    </dataValidation>
    <dataValidation type="list" allowBlank="1" showInputMessage="1" showErrorMessage="1" errorTitle="Donnée non conforme" sqref="D6" xr:uid="{40F55D8D-11E9-45B2-888D-C44FA83ED2CA}">
      <formula1>"Non concerné, Concerné"</formula1>
    </dataValidation>
    <dataValidation allowBlank="1" showInputMessage="1" showErrorMessage="1" sqref="D85" xr:uid="{7DC00F20-60B6-4055-A166-FCDDC95C74A2}"/>
    <dataValidation type="list" allowBlank="1" showInputMessage="1" showErrorMessage="1" sqref="D69 D71" xr:uid="{50821742-CBA0-4E29-BE6E-8618E2BF1209}">
      <formula1>"Non concerné,Concerné"</formula1>
    </dataValidation>
    <dataValidation type="custom" operator="greaterThan" showInputMessage="1" showErrorMessage="1" error="Attention, vous n'avez pas renseigné la case verte correspondante ou avez renseigné ne pas être concerné par cette activité ou avez sélectionné l'option détaillée" sqref="F69 F71" xr:uid="{25D2F0B7-408C-4E15-A091-D844DBE97AE6}">
      <formula1>$D69="Concerné"</formula1>
    </dataValidation>
  </dataValidations>
  <pageMargins left="0.25" right="0.25" top="0.75" bottom="0.75" header="0.3" footer="0.3"/>
  <pageSetup paperSize="9" scale="3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17BE6C27736F44BD3E22F0DFFE65E4" ma:contentTypeVersion="18" ma:contentTypeDescription="Crée un document." ma:contentTypeScope="" ma:versionID="7cf26005c7db9d27720f858059fc76b1">
  <xsd:schema xmlns:xsd="http://www.w3.org/2001/XMLSchema" xmlns:xs="http://www.w3.org/2001/XMLSchema" xmlns:p="http://schemas.microsoft.com/office/2006/metadata/properties" xmlns:ns2="1360d0a5-21a7-4a1c-a67c-30b26ea2c832" xmlns:ns3="d28aace8-561b-47bf-9ff5-fa880bf175a3" targetNamespace="http://schemas.microsoft.com/office/2006/metadata/properties" ma:root="true" ma:fieldsID="de28c18101c48f9a98d45b7fc0e39743" ns2:_="" ns3:_="">
    <xsd:import namespace="1360d0a5-21a7-4a1c-a67c-30b26ea2c832"/>
    <xsd:import namespace="d28aace8-561b-47bf-9ff5-fa880bf175a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0d0a5-21a7-4a1c-a67c-30b26ea2c8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ee7c55de-80ce-441f-8d95-171301ae63a0"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8aace8-561b-47bf-9ff5-fa880bf175a3"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a2c4fe2c-3482-4c47-a296-b29e5d2ab9d6}" ma:internalName="TaxCatchAll" ma:showField="CatchAllData" ma:web="d28aace8-561b-47bf-9ff5-fa880bf175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8aace8-561b-47bf-9ff5-fa880bf175a3" xsi:nil="true"/>
    <lcf76f155ced4ddcb4097134ff3c332f xmlns="1360d0a5-21a7-4a1c-a67c-30b26ea2c83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F35822-FFE6-49F9-89D5-3E7AB60626DC}">
  <ds:schemaRefs>
    <ds:schemaRef ds:uri="http://schemas.microsoft.com/sharepoint/v3/contenttype/forms"/>
  </ds:schemaRefs>
</ds:datastoreItem>
</file>

<file path=customXml/itemProps2.xml><?xml version="1.0" encoding="utf-8"?>
<ds:datastoreItem xmlns:ds="http://schemas.openxmlformats.org/officeDocument/2006/customXml" ds:itemID="{986B5BB4-98DF-4D88-A588-38C088C288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0d0a5-21a7-4a1c-a67c-30b26ea2c832"/>
    <ds:schemaRef ds:uri="d28aace8-561b-47bf-9ff5-fa880bf175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F11BC2-3869-40C2-A378-4F8B316FA31D}">
  <ds:schemaRefs>
    <ds:schemaRef ds:uri="http://purl.org/dc/elements/1.1/"/>
    <ds:schemaRef ds:uri="http://schemas.microsoft.com/office/2006/documentManagement/types"/>
    <ds:schemaRef ds:uri="http://purl.org/dc/terms/"/>
    <ds:schemaRef ds:uri="http://purl.org/dc/dcmitype/"/>
    <ds:schemaRef ds:uri="f98d88a2-81d7-4617-9918-0060b8cff665"/>
    <ds:schemaRef ds:uri="http://schemas.microsoft.com/office/infopath/2007/PartnerControls"/>
    <ds:schemaRef ds:uri="http://www.w3.org/XML/1998/namespace"/>
    <ds:schemaRef ds:uri="http://schemas.openxmlformats.org/package/2006/metadata/core-properties"/>
    <ds:schemaRef ds:uri="d28aace8-561b-47bf-9ff5-fa880bf175a3"/>
    <ds:schemaRef ds:uri="http://schemas.microsoft.com/office/2006/metadata/properties"/>
    <ds:schemaRef ds:uri="1360d0a5-21a7-4a1c-a67c-30b26ea2c83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 UO</vt:lpstr>
      <vt:lpstr>'Calcul UO'!Zone_d_impression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dc:creator>
  <cp:lastModifiedBy>CHOPARD, Virginie (ARS-GRANDEST)</cp:lastModifiedBy>
  <dcterms:created xsi:type="dcterms:W3CDTF">2021-02-18T09:59:08Z</dcterms:created>
  <dcterms:modified xsi:type="dcterms:W3CDTF">2026-01-14T10:11:32Z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0x0101005617BE6C27736F44BD3E22F0DFFE65E4</vt:lpwstr>
  </property>
  <property fmtid="{D5CDD505-2E9C-101B-9397-08002B2CF9AE}" pid="3" name="MediaServiceImageTags">
    <vt:lpwstr/>
  </property>
  <property fmtid="{D5CDD505-2E9C-101B-9397-08002B2CF9AE}" pid="4" name="MSIP_Label_3094c1fb-3db8-4cce-b079-9b022302847f_Enabled">
    <vt:lpwstr>true</vt:lpwstr>
  </property>
  <property fmtid="{D5CDD505-2E9C-101B-9397-08002B2CF9AE}" pid="5" name="MSIP_Label_3094c1fb-3db8-4cce-b079-9b022302847f_SetDate">
    <vt:lpwstr>2026-01-14T10:10:46Z</vt:lpwstr>
  </property>
  <property fmtid="{D5CDD505-2E9C-101B-9397-08002B2CF9AE}" pid="6" name="MSIP_Label_3094c1fb-3db8-4cce-b079-9b022302847f_Method">
    <vt:lpwstr>Standard</vt:lpwstr>
  </property>
  <property fmtid="{D5CDD505-2E9C-101B-9397-08002B2CF9AE}" pid="7" name="MSIP_Label_3094c1fb-3db8-4cce-b079-9b022302847f_Name">
    <vt:lpwstr>[Prod v5] C1 - Standard</vt:lpwstr>
  </property>
  <property fmtid="{D5CDD505-2E9C-101B-9397-08002B2CF9AE}" pid="8" name="MSIP_Label_3094c1fb-3db8-4cce-b079-9b022302847f_SiteId">
    <vt:lpwstr>035e5292-5a25-4509-bb08-a555f7d31a8b</vt:lpwstr>
  </property>
  <property fmtid="{D5CDD505-2E9C-101B-9397-08002B2CF9AE}" pid="9" name="MSIP_Label_3094c1fb-3db8-4cce-b079-9b022302847f_ActionId">
    <vt:lpwstr>8b116693-2f45-417a-b744-9b335d615d05</vt:lpwstr>
  </property>
  <property fmtid="{D5CDD505-2E9C-101B-9397-08002B2CF9AE}" pid="10" name="MSIP_Label_3094c1fb-3db8-4cce-b079-9b022302847f_ContentBits">
    <vt:lpwstr>0</vt:lpwstr>
  </property>
  <property fmtid="{D5CDD505-2E9C-101B-9397-08002B2CF9AE}" pid="11" name="MSIP_Label_3094c1fb-3db8-4cce-b079-9b022302847f_Tag">
    <vt:lpwstr>10, 3, 0, 1</vt:lpwstr>
  </property>
</Properties>
</file>